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song\Desktop\"/>
    </mc:Choice>
  </mc:AlternateContent>
  <bookViews>
    <workbookView xWindow="0" yWindow="0" windowWidth="19200" windowHeight="6765"/>
  </bookViews>
  <sheets>
    <sheet name="2018-19" sheetId="13" r:id="rId1"/>
    <sheet name="2017-18" sheetId="11" r:id="rId2"/>
    <sheet name="2016-17" sheetId="9" r:id="rId3"/>
    <sheet name="2015-16" sheetId="8" r:id="rId4"/>
    <sheet name="2014-15" sheetId="7" r:id="rId5"/>
    <sheet name="2013-14" sheetId="6" r:id="rId6"/>
    <sheet name="2012-13" sheetId="5" r:id="rId7"/>
    <sheet name="2011-12" sheetId="4" r:id="rId8"/>
    <sheet name="2010-11" sheetId="1" r:id="rId9"/>
    <sheet name="Instructions" sheetId="2" r:id="rId10"/>
    <sheet name="Sheet3" sheetId="3" r:id="rId11"/>
  </sheets>
  <definedNames>
    <definedName name="_xlnm.Print_Area" localSheetId="6">'2012-13'!$A$1:$N$42</definedName>
    <definedName name="_xlnm.Print_Area" localSheetId="5">'2013-14'!$A$1:$N$41</definedName>
    <definedName name="_xlnm.Print_Area" localSheetId="4">'2014-15'!$A$1:$N$41</definedName>
    <definedName name="_xlnm.Print_Area" localSheetId="3">'2015-16'!$A$1:$N$41</definedName>
    <definedName name="_xlnm.Print_Area" localSheetId="2">'2016-17'!$A$1:$N$41</definedName>
    <definedName name="_xlnm.Print_Area" localSheetId="1">'2017-18'!$A$1:$N$41</definedName>
    <definedName name="_xlnm.Print_Area" localSheetId="0">'2018-19'!$A$1:$N$41</definedName>
  </definedNames>
  <calcPr calcId="152511"/>
</workbook>
</file>

<file path=xl/calcChain.xml><?xml version="1.0" encoding="utf-8"?>
<calcChain xmlns="http://schemas.openxmlformats.org/spreadsheetml/2006/main">
  <c r="L52" i="13" l="1"/>
  <c r="M52" i="13" s="1"/>
  <c r="D52" i="13"/>
  <c r="E52" i="13" s="1"/>
  <c r="M51" i="13"/>
  <c r="L51" i="13"/>
  <c r="D51" i="13"/>
  <c r="E51" i="13" s="1"/>
  <c r="M50" i="13"/>
  <c r="L50" i="13"/>
  <c r="D50" i="13"/>
  <c r="E50" i="13" s="1"/>
  <c r="L49" i="13"/>
  <c r="M49" i="13" s="1"/>
  <c r="D49" i="13"/>
  <c r="E49" i="13" s="1"/>
  <c r="E44" i="13"/>
  <c r="M39" i="13"/>
  <c r="L39" i="13"/>
  <c r="D39" i="13"/>
  <c r="E39" i="13" s="1"/>
  <c r="M38" i="13"/>
  <c r="L38" i="13"/>
  <c r="D38" i="13"/>
  <c r="E38" i="13" s="1"/>
  <c r="M37" i="13"/>
  <c r="L37" i="13"/>
  <c r="D37" i="13"/>
  <c r="E37" i="13" s="1"/>
  <c r="M36" i="13"/>
  <c r="M40" i="13" s="1"/>
  <c r="E36" i="13"/>
  <c r="M15" i="13"/>
  <c r="M14" i="13"/>
  <c r="E14" i="13"/>
  <c r="M13" i="13"/>
  <c r="E13" i="13"/>
  <c r="M12" i="13"/>
  <c r="E12" i="13"/>
  <c r="M11" i="13"/>
  <c r="E11" i="13"/>
  <c r="M10" i="13"/>
  <c r="E10" i="13"/>
  <c r="M9" i="13"/>
  <c r="E9" i="13"/>
  <c r="E17" i="13" s="1"/>
  <c r="M4" i="13"/>
  <c r="E4" i="13"/>
  <c r="M18" i="13" l="1"/>
  <c r="M53" i="13"/>
  <c r="E40" i="13"/>
  <c r="E31" i="13" s="1"/>
  <c r="E53" i="13"/>
  <c r="L39" i="11" l="1"/>
  <c r="M39" i="11" s="1"/>
  <c r="L38" i="11"/>
  <c r="M38" i="11" s="1"/>
  <c r="L37" i="11"/>
  <c r="D39" i="11"/>
  <c r="E39" i="11" s="1"/>
  <c r="D38" i="11"/>
  <c r="E38" i="11" s="1"/>
  <c r="D37" i="11"/>
  <c r="E37" i="11" s="1"/>
  <c r="L52" i="11"/>
  <c r="L51" i="11"/>
  <c r="M51" i="11" s="1"/>
  <c r="L50" i="11"/>
  <c r="M50" i="11" s="1"/>
  <c r="L49" i="11"/>
  <c r="M49" i="11" s="1"/>
  <c r="D52" i="11"/>
  <c r="E52" i="11" s="1"/>
  <c r="D51" i="11"/>
  <c r="D50" i="11"/>
  <c r="E50" i="11" s="1"/>
  <c r="D49" i="11"/>
  <c r="N25" i="11"/>
  <c r="M25" i="11"/>
  <c r="L25" i="11"/>
  <c r="N24" i="11"/>
  <c r="M24" i="11"/>
  <c r="L24" i="11"/>
  <c r="F25" i="11"/>
  <c r="E25" i="11"/>
  <c r="D25" i="11"/>
  <c r="F24" i="11"/>
  <c r="E24" i="11"/>
  <c r="D24" i="11"/>
  <c r="N23" i="11"/>
  <c r="M23" i="11"/>
  <c r="L23" i="11"/>
  <c r="F23" i="11"/>
  <c r="E23" i="11"/>
  <c r="D23" i="11"/>
  <c r="N26" i="11"/>
  <c r="M26" i="11"/>
  <c r="L26" i="11"/>
  <c r="F26" i="11"/>
  <c r="E26" i="11"/>
  <c r="D26" i="11"/>
  <c r="M52" i="11"/>
  <c r="E51" i="11"/>
  <c r="E49" i="11"/>
  <c r="E44" i="11"/>
  <c r="M37" i="11"/>
  <c r="M36" i="11"/>
  <c r="E36" i="11"/>
  <c r="M15" i="11"/>
  <c r="M14" i="11"/>
  <c r="E14" i="11"/>
  <c r="M13" i="11"/>
  <c r="E13" i="11"/>
  <c r="M12" i="11"/>
  <c r="E12" i="11"/>
  <c r="M11" i="11"/>
  <c r="E11" i="11"/>
  <c r="M10" i="11"/>
  <c r="E10" i="11"/>
  <c r="M9" i="11"/>
  <c r="E9" i="11"/>
  <c r="M4" i="11"/>
  <c r="E4" i="11"/>
  <c r="M53" i="11" l="1"/>
  <c r="E53" i="11"/>
  <c r="M40" i="11"/>
  <c r="E40" i="11"/>
  <c r="E31" i="11" s="1"/>
  <c r="M18" i="11"/>
  <c r="E17" i="11"/>
  <c r="E44" i="9"/>
  <c r="E4" i="9"/>
  <c r="M4" i="9"/>
  <c r="M52" i="9"/>
  <c r="M51" i="9"/>
  <c r="M50" i="9"/>
  <c r="M49" i="9"/>
  <c r="M36" i="9"/>
  <c r="M53" i="9" l="1"/>
  <c r="E52" i="9"/>
  <c r="E51" i="9"/>
  <c r="E50" i="9"/>
  <c r="E49" i="9"/>
  <c r="M39" i="9"/>
  <c r="E39" i="9"/>
  <c r="M38" i="9"/>
  <c r="E38" i="9"/>
  <c r="M37" i="9"/>
  <c r="E37" i="9"/>
  <c r="E36" i="9"/>
  <c r="M15" i="9"/>
  <c r="M14" i="9"/>
  <c r="E14" i="9"/>
  <c r="M13" i="9"/>
  <c r="E13" i="9"/>
  <c r="M12" i="9"/>
  <c r="E12" i="9"/>
  <c r="M11" i="9"/>
  <c r="E11" i="9"/>
  <c r="M10" i="9"/>
  <c r="E10" i="9"/>
  <c r="M9" i="9"/>
  <c r="E9" i="9"/>
  <c r="E53" i="9" l="1"/>
  <c r="M40" i="9"/>
  <c r="M18" i="9"/>
  <c r="E40" i="9"/>
  <c r="E31" i="9" s="1"/>
  <c r="E17" i="9"/>
  <c r="M52" i="8"/>
  <c r="E52" i="8"/>
  <c r="M51" i="8"/>
  <c r="E51" i="8"/>
  <c r="M50" i="8"/>
  <c r="E50" i="8"/>
  <c r="M49" i="8"/>
  <c r="E49" i="8"/>
  <c r="E44" i="8"/>
  <c r="M39" i="8"/>
  <c r="E39" i="8"/>
  <c r="M38" i="8"/>
  <c r="E38" i="8"/>
  <c r="M37" i="8"/>
  <c r="E37" i="8"/>
  <c r="E36" i="8"/>
  <c r="M15" i="8"/>
  <c r="M14" i="8"/>
  <c r="E14" i="8"/>
  <c r="M13" i="8"/>
  <c r="E13" i="8"/>
  <c r="M12" i="8"/>
  <c r="E12" i="8"/>
  <c r="M11" i="8"/>
  <c r="E11" i="8"/>
  <c r="M10" i="8"/>
  <c r="E10" i="8"/>
  <c r="M9" i="8"/>
  <c r="E9" i="8"/>
  <c r="M4" i="8"/>
  <c r="E4" i="8"/>
  <c r="E40" i="8" l="1"/>
  <c r="E31" i="8" s="1"/>
  <c r="M40" i="8"/>
  <c r="M18" i="8"/>
  <c r="M53" i="8"/>
  <c r="E53" i="8"/>
  <c r="E17" i="8"/>
  <c r="M36" i="6"/>
  <c r="M52" i="7"/>
  <c r="E52" i="7"/>
  <c r="M51" i="7"/>
  <c r="E51" i="7"/>
  <c r="M50" i="7"/>
  <c r="E50" i="7"/>
  <c r="M49" i="7"/>
  <c r="E49" i="7"/>
  <c r="E44" i="7"/>
  <c r="M39" i="7"/>
  <c r="E39" i="7"/>
  <c r="M38" i="7"/>
  <c r="E38" i="7"/>
  <c r="M37" i="7"/>
  <c r="E37" i="7"/>
  <c r="E36" i="7"/>
  <c r="M15" i="7"/>
  <c r="M14" i="7"/>
  <c r="E14" i="7"/>
  <c r="M13" i="7"/>
  <c r="E13" i="7"/>
  <c r="M12" i="7"/>
  <c r="E12" i="7"/>
  <c r="M11" i="7"/>
  <c r="E11" i="7"/>
  <c r="M10" i="7"/>
  <c r="E10" i="7"/>
  <c r="M9" i="7"/>
  <c r="M18" i="7" s="1"/>
  <c r="E9" i="7"/>
  <c r="M4" i="7"/>
  <c r="E4" i="7"/>
  <c r="M49" i="6"/>
  <c r="M52" i="6"/>
  <c r="M51" i="6"/>
  <c r="M50" i="6"/>
  <c r="M53" i="6" s="1"/>
  <c r="E52" i="6"/>
  <c r="E51" i="6"/>
  <c r="E50" i="6"/>
  <c r="E49" i="6"/>
  <c r="E44" i="6"/>
  <c r="N26" i="6"/>
  <c r="M26" i="6"/>
  <c r="L26" i="6"/>
  <c r="F26" i="6"/>
  <c r="E26" i="6"/>
  <c r="D26" i="6"/>
  <c r="M39" i="6"/>
  <c r="E39" i="6"/>
  <c r="M38" i="6"/>
  <c r="E38" i="6"/>
  <c r="E40" i="6" s="1"/>
  <c r="E31" i="6" s="1"/>
  <c r="M37" i="6"/>
  <c r="E37" i="6"/>
  <c r="E36" i="6"/>
  <c r="M15" i="6"/>
  <c r="M14" i="6"/>
  <c r="E14" i="6"/>
  <c r="M13" i="6"/>
  <c r="E13" i="6"/>
  <c r="M12" i="6"/>
  <c r="E12" i="6"/>
  <c r="M11" i="6"/>
  <c r="E11" i="6"/>
  <c r="M10" i="6"/>
  <c r="E10" i="6"/>
  <c r="M9" i="6"/>
  <c r="E9" i="6"/>
  <c r="E17" i="6" s="1"/>
  <c r="M4" i="6"/>
  <c r="E4" i="6"/>
  <c r="M39" i="5"/>
  <c r="E39" i="5"/>
  <c r="M38" i="5"/>
  <c r="E38" i="5"/>
  <c r="M37" i="5"/>
  <c r="E37" i="5"/>
  <c r="M36" i="5"/>
  <c r="E36" i="5"/>
  <c r="M15" i="5"/>
  <c r="M14" i="5"/>
  <c r="E14" i="5"/>
  <c r="M13" i="5"/>
  <c r="E13" i="5"/>
  <c r="M12" i="5"/>
  <c r="E12" i="5"/>
  <c r="M11" i="5"/>
  <c r="E11" i="5"/>
  <c r="M10" i="5"/>
  <c r="E10" i="5"/>
  <c r="M9" i="5"/>
  <c r="E9" i="5"/>
  <c r="M4" i="5"/>
  <c r="E4" i="5"/>
  <c r="E13" i="4"/>
  <c r="E12" i="4"/>
  <c r="E10" i="4"/>
  <c r="E9" i="4"/>
  <c r="M14" i="4"/>
  <c r="M13" i="4"/>
  <c r="M12" i="4"/>
  <c r="M11" i="4"/>
  <c r="M10" i="4"/>
  <c r="M9" i="4"/>
  <c r="M37" i="4"/>
  <c r="M36" i="4"/>
  <c r="M35" i="4"/>
  <c r="M34" i="4"/>
  <c r="E34" i="4"/>
  <c r="E16" i="4"/>
  <c r="E15" i="4"/>
  <c r="M15" i="4"/>
  <c r="E37" i="4"/>
  <c r="E36" i="4"/>
  <c r="E35" i="4"/>
  <c r="E11" i="4"/>
  <c r="M15" i="1"/>
  <c r="M15" i="2"/>
  <c r="E14" i="4"/>
  <c r="M4" i="4"/>
  <c r="E4" i="4"/>
  <c r="E9" i="1"/>
  <c r="E10" i="1"/>
  <c r="E11" i="1"/>
  <c r="M4" i="1"/>
  <c r="E4" i="1"/>
  <c r="M34" i="1"/>
  <c r="E34" i="1"/>
  <c r="M14" i="1"/>
  <c r="E14" i="1"/>
  <c r="M37" i="1"/>
  <c r="M36" i="1"/>
  <c r="M35" i="1"/>
  <c r="E37" i="1"/>
  <c r="E36" i="1"/>
  <c r="E35" i="1"/>
  <c r="M13" i="1"/>
  <c r="M12" i="1"/>
  <c r="M11" i="1"/>
  <c r="M10" i="1"/>
  <c r="M9" i="1"/>
  <c r="M18" i="1" s="1"/>
  <c r="E13" i="1"/>
  <c r="E12" i="1"/>
  <c r="E17" i="1" l="1"/>
  <c r="E17" i="4"/>
  <c r="E53" i="7"/>
  <c r="M18" i="6"/>
  <c r="M40" i="6"/>
  <c r="E40" i="5"/>
  <c r="E31" i="5" s="1"/>
  <c r="M38" i="1"/>
  <c r="E38" i="4"/>
  <c r="E29" i="4" s="1"/>
  <c r="M18" i="5"/>
  <c r="E53" i="6"/>
  <c r="E40" i="7"/>
  <c r="E31" i="7" s="1"/>
  <c r="M53" i="7"/>
  <c r="E38" i="1"/>
  <c r="M38" i="4"/>
  <c r="M18" i="4"/>
  <c r="E17" i="5"/>
  <c r="M40" i="5"/>
  <c r="M40" i="7"/>
  <c r="E17" i="7"/>
</calcChain>
</file>

<file path=xl/comments1.xml><?xml version="1.0" encoding="utf-8"?>
<comments xmlns="http://schemas.openxmlformats.org/spreadsheetml/2006/main">
  <authors>
    <author>Rae Hendriksz</author>
  </authors>
  <commentList>
    <comment ref="D14" authorId="0" shapeId="0">
      <text>
        <r>
          <rPr>
            <sz val="9"/>
            <color indexed="81"/>
            <rFont val="Tahoma"/>
            <family val="2"/>
          </rPr>
          <t xml:space="preserve">
Disability=$.17 per $100 of compensation
Life=$.190 per $1,000 of compensation
EAP = $2.25 per month/ $27 annual</t>
        </r>
      </text>
    </comment>
    <comment ref="L15" authorId="0" shapeId="0">
      <text>
        <r>
          <rPr>
            <sz val="9"/>
            <color indexed="81"/>
            <rFont val="Tahoma"/>
            <family val="2"/>
          </rPr>
          <t xml:space="preserve">
Disability=$.17 per $100 of compensation
Life=$.190 per $1,000 of compensation
EAP = $2.25 per month/$27 annual</t>
        </r>
      </text>
    </comment>
  </commentList>
</comments>
</file>

<file path=xl/comments2.xml><?xml version="1.0" encoding="utf-8"?>
<comments xmlns="http://schemas.openxmlformats.org/spreadsheetml/2006/main">
  <authors>
    <author>Rae Hendriksz</author>
  </authors>
  <commentList>
    <comment ref="D14" authorId="0" shapeId="0">
      <text>
        <r>
          <rPr>
            <sz val="9"/>
            <color indexed="81"/>
            <rFont val="Tahoma"/>
            <family val="2"/>
          </rPr>
          <t xml:space="preserve">
Disability=$.17 per $100 of compensation
Life=$.190 per $1,000 of compensation
EAP = $2.25 per month/ $27 annual</t>
        </r>
      </text>
    </comment>
    <comment ref="L15" authorId="0" shapeId="0">
      <text>
        <r>
          <rPr>
            <sz val="9"/>
            <color indexed="81"/>
            <rFont val="Tahoma"/>
            <family val="2"/>
          </rPr>
          <t xml:space="preserve">
Disability=$.17 per $100 of compensation
Life=$.190 per $1,000 of compensation
EAP = $2.25 per month/$27 annual</t>
        </r>
      </text>
    </comment>
  </commentList>
</comments>
</file>

<file path=xl/comments3.xml><?xml version="1.0" encoding="utf-8"?>
<comments xmlns="http://schemas.openxmlformats.org/spreadsheetml/2006/main">
  <authors>
    <author>Rae Hendriksz</author>
  </authors>
  <commentList>
    <comment ref="D14" authorId="0" shapeId="0">
      <text>
        <r>
          <rPr>
            <sz val="9"/>
            <color indexed="81"/>
            <rFont val="Tahoma"/>
            <family val="2"/>
          </rPr>
          <t xml:space="preserve">
Disability=$.17 per $100 of compensation
Life=$.190 per $1,000 of compensation
EAP = $2.25 per month/ $27 annual</t>
        </r>
      </text>
    </comment>
    <comment ref="L15" authorId="0" shapeId="0">
      <text>
        <r>
          <rPr>
            <sz val="9"/>
            <color indexed="81"/>
            <rFont val="Tahoma"/>
            <family val="2"/>
          </rPr>
          <t xml:space="preserve">
Disability=$.17 per $100 of compensation
Life=$.190 per $1,000 of compensation
EAP = $2.25 per month/$27 annual</t>
        </r>
      </text>
    </comment>
  </commentList>
</comments>
</file>

<file path=xl/comments4.xml><?xml version="1.0" encoding="utf-8"?>
<comments xmlns="http://schemas.openxmlformats.org/spreadsheetml/2006/main">
  <authors>
    <author>Rae Hendriksz</author>
  </authors>
  <commentList>
    <comment ref="D14" authorId="0" shapeId="0">
      <text>
        <r>
          <rPr>
            <sz val="9"/>
            <color indexed="81"/>
            <rFont val="Tahoma"/>
            <family val="2"/>
          </rPr>
          <t xml:space="preserve">
Disability=$.17 per $100 of compensation
Life=$.190 per $1,000 of compensation
EAP = $2.25 per month/ $27 annual</t>
        </r>
      </text>
    </comment>
    <comment ref="L15" authorId="0" shapeId="0">
      <text>
        <r>
          <rPr>
            <sz val="9"/>
            <color indexed="81"/>
            <rFont val="Tahoma"/>
            <family val="2"/>
          </rPr>
          <t xml:space="preserve">
Disability=$.17 per $100 of compensation
Life=$.190 per $1,000 of compensation
EAP = $2.25 per month/$27 annual</t>
        </r>
      </text>
    </comment>
  </commentList>
</comments>
</file>

<file path=xl/comments5.xml><?xml version="1.0" encoding="utf-8"?>
<comments xmlns="http://schemas.openxmlformats.org/spreadsheetml/2006/main">
  <authors>
    <author>Rae Hendriksz</author>
  </authors>
  <commentList>
    <comment ref="D14" authorId="0" shapeId="0">
      <text>
        <r>
          <rPr>
            <sz val="9"/>
            <color indexed="81"/>
            <rFont val="Tahoma"/>
            <family val="2"/>
          </rPr>
          <t xml:space="preserve">
Disability=$.17 per $100 of compensation
Life=$.190 per $1,000 of compensation
EAP = $2.25 per month/ $27 annual</t>
        </r>
      </text>
    </comment>
    <comment ref="L15" authorId="0" shapeId="0">
      <text>
        <r>
          <rPr>
            <sz val="9"/>
            <color indexed="81"/>
            <rFont val="Tahoma"/>
            <family val="2"/>
          </rPr>
          <t xml:space="preserve">
Disability=$.17 per $100 of compensation
Life=$.190 per $1,000 of compensation
EAP = $2.25 per month/$27 annual</t>
        </r>
      </text>
    </comment>
  </commentList>
</comments>
</file>

<file path=xl/comments6.xml><?xml version="1.0" encoding="utf-8"?>
<comments xmlns="http://schemas.openxmlformats.org/spreadsheetml/2006/main">
  <authors>
    <author>Rae Hendriksz</author>
  </authors>
  <commentList>
    <comment ref="D14" authorId="0" shapeId="0">
      <text>
        <r>
          <rPr>
            <sz val="9"/>
            <color indexed="81"/>
            <rFont val="Tahoma"/>
            <family val="2"/>
          </rPr>
          <t xml:space="preserve">
Disability=$.17 per $100 of compensation
Life=$.190 per $1,000 of compensation
EAP = $2.25 per month/ $27 annual</t>
        </r>
      </text>
    </comment>
    <comment ref="L15" authorId="0" shapeId="0">
      <text>
        <r>
          <rPr>
            <sz val="9"/>
            <color indexed="81"/>
            <rFont val="Tahoma"/>
            <family val="2"/>
          </rPr>
          <t xml:space="preserve">
Disability=$.17 per $100 of compensation
Life=$.190 per $1,000 of compensation
EAP = $2.25 per month/$27 annual</t>
        </r>
      </text>
    </comment>
  </commentList>
</comments>
</file>

<file path=xl/comments7.xml><?xml version="1.0" encoding="utf-8"?>
<comments xmlns="http://schemas.openxmlformats.org/spreadsheetml/2006/main">
  <authors>
    <author>Rae Hendriksz</author>
  </authors>
  <commentList>
    <comment ref="D14" authorId="0" shapeId="0">
      <text>
        <r>
          <rPr>
            <sz val="9"/>
            <color indexed="81"/>
            <rFont val="Tahoma"/>
            <family val="2"/>
          </rPr>
          <t xml:space="preserve">
Disability=$.17 per $100 of compensation
Life=$.190 per $1,000 of compensation
EAP = $2.25 per month/ $27 annual</t>
        </r>
      </text>
    </comment>
    <comment ref="L15" authorId="0" shapeId="0">
      <text>
        <r>
          <rPr>
            <sz val="9"/>
            <color indexed="81"/>
            <rFont val="Tahoma"/>
            <family val="2"/>
          </rPr>
          <t xml:space="preserve">
Disability=$.17 per $100 of compensation
Life=$.190 per $1,000 of compensation
EAP = $2.25 per month/$27 annual</t>
        </r>
      </text>
    </comment>
  </commentList>
</comments>
</file>

<file path=xl/comments8.xml><?xml version="1.0" encoding="utf-8"?>
<comments xmlns="http://schemas.openxmlformats.org/spreadsheetml/2006/main">
  <authors>
    <author>Rae Hendriksz</author>
  </authors>
  <commentList>
    <comment ref="D14" authorId="0" shapeId="0">
      <text>
        <r>
          <rPr>
            <sz val="9"/>
            <color indexed="81"/>
            <rFont val="Tahoma"/>
            <family val="2"/>
          </rPr>
          <t xml:space="preserve">
Disability=$.17 per $100 of compensation
Life=$.190 per $1,000 of compensation
EAP = $2.25 per month/ $27 annual</t>
        </r>
      </text>
    </comment>
    <comment ref="L15" authorId="0" shapeId="0">
      <text>
        <r>
          <rPr>
            <sz val="9"/>
            <color indexed="81"/>
            <rFont val="Tahoma"/>
            <family val="2"/>
          </rPr>
          <t xml:space="preserve">
Disability=$.17 per $100 of compensation
Life=$.190 per $1,000 of compensation
EAP = $2.25 per month/$27 annual</t>
        </r>
      </text>
    </comment>
  </commentList>
</comments>
</file>

<file path=xl/comments9.xml><?xml version="1.0" encoding="utf-8"?>
<comments xmlns="http://schemas.openxmlformats.org/spreadsheetml/2006/main">
  <authors>
    <author>Rae Hendriksz</author>
  </authors>
  <commentList>
    <comment ref="D14" authorId="0" shapeId="0">
      <text>
        <r>
          <rPr>
            <sz val="9"/>
            <color indexed="81"/>
            <rFont val="Tahoma"/>
            <family val="2"/>
          </rPr>
          <t xml:space="preserve">
Disability=$.17 per $100 of compensation
Life=$.190 per $1,000 of compensation
EAP = $2.25 per month/ $27 annual</t>
        </r>
      </text>
    </comment>
    <comment ref="L15" authorId="0" shapeId="0">
      <text>
        <r>
          <rPr>
            <sz val="9"/>
            <color indexed="81"/>
            <rFont val="Tahoma"/>
            <family val="2"/>
          </rPr>
          <t xml:space="preserve">
Disability=$.17 per $100 of compensation
Life=$.190 per $1,000 of compensation
EAP = $2.25 per month/$27 annual</t>
        </r>
      </text>
    </comment>
  </commentList>
</comments>
</file>

<file path=xl/sharedStrings.xml><?xml version="1.0" encoding="utf-8"?>
<sst xmlns="http://schemas.openxmlformats.org/spreadsheetml/2006/main" count="982" uniqueCount="82">
  <si>
    <t>Full-Time Academic Employee</t>
  </si>
  <si>
    <t>Full-Time Classified Employee</t>
  </si>
  <si>
    <t>Salary (fill in):</t>
  </si>
  <si>
    <t>Statutory Rates</t>
  </si>
  <si>
    <t>Obj Code</t>
  </si>
  <si>
    <t>Benefit</t>
  </si>
  <si>
    <t>Rate</t>
  </si>
  <si>
    <t>Amount</t>
  </si>
  <si>
    <t>STRS</t>
  </si>
  <si>
    <t>PERS</t>
  </si>
  <si>
    <t>Medicare</t>
  </si>
  <si>
    <t>FICA</t>
  </si>
  <si>
    <t>Unemployment</t>
  </si>
  <si>
    <t>Worker's Comp</t>
  </si>
  <si>
    <t>OPEB</t>
  </si>
  <si>
    <t>see note</t>
  </si>
  <si>
    <r>
      <t xml:space="preserve">Medical </t>
    </r>
    <r>
      <rPr>
        <sz val="8"/>
        <color theme="1"/>
        <rFont val="Calibri"/>
        <family val="2"/>
      </rPr>
      <t>(see below)</t>
    </r>
  </si>
  <si>
    <t>fill in:</t>
  </si>
  <si>
    <r>
      <t>Dental</t>
    </r>
    <r>
      <rPr>
        <sz val="8"/>
        <color theme="1"/>
        <rFont val="Calibri"/>
        <family val="2"/>
      </rPr>
      <t xml:space="preserve"> (see below)</t>
    </r>
  </si>
  <si>
    <r>
      <t>Medical</t>
    </r>
    <r>
      <rPr>
        <sz val="8"/>
        <color theme="1"/>
        <rFont val="Calibri"/>
        <family val="2"/>
      </rPr>
      <t xml:space="preserve"> (see below)</t>
    </r>
  </si>
  <si>
    <t>Total Benefits:</t>
  </si>
  <si>
    <r>
      <t xml:space="preserve">Dental </t>
    </r>
    <r>
      <rPr>
        <sz val="8"/>
        <color theme="1"/>
        <rFont val="Calibri"/>
        <family val="2"/>
      </rPr>
      <t>(see below)</t>
    </r>
  </si>
  <si>
    <t>Health benefits</t>
  </si>
  <si>
    <t>Employee</t>
  </si>
  <si>
    <t>Emp. + 1</t>
  </si>
  <si>
    <t>Empl. + Fmly</t>
  </si>
  <si>
    <t>Coresource</t>
  </si>
  <si>
    <t>Kaiser</t>
  </si>
  <si>
    <t>Dental</t>
  </si>
  <si>
    <t>Part-Time Academic Employee</t>
  </si>
  <si>
    <t>Part-Time Classified Employee</t>
  </si>
  <si>
    <t>Apple</t>
  </si>
  <si>
    <t>Subtotal:</t>
  </si>
  <si>
    <t>2010-11 Employer Expense Benefits Rates</t>
  </si>
  <si>
    <t>Each year will have a tab along the bottom</t>
  </si>
  <si>
    <t xml:space="preserve">1.  Make sure you are in the correct year:   </t>
  </si>
  <si>
    <t>2.  Fill in the Green boxes according to the type of employee you are looking to put into the budget.</t>
  </si>
  <si>
    <t>be the same as the salary line that you are using to pay the employee.</t>
  </si>
  <si>
    <t>Instructions:</t>
  </si>
  <si>
    <t>Life/Disab. Ins./EAP</t>
  </si>
  <si>
    <t>This box represents the base salary for the employee</t>
  </si>
  <si>
    <t>3.  Fill in the blue boxes by choosing which type of medical coverage the employee has selected.</t>
  </si>
  <si>
    <t>For budgeting purposes it is recommended to use the coresorce employee plus family</t>
  </si>
  <si>
    <t>For budgeting purposes it is recommended to use the family coverage</t>
  </si>
  <si>
    <t>5.  Use the object code that is in the Object code field on the spreadsheet, all other compents of the account string will</t>
  </si>
  <si>
    <t>The District is required to pay medicare, unemployement and worker's compensation for</t>
  </si>
  <si>
    <t xml:space="preserve">all employees.   </t>
  </si>
  <si>
    <t>This worksheet is a tool to help budget for the employer cost for employees of the district.</t>
  </si>
  <si>
    <t>Faculty and classified staff retirement plans (STRS and PERS) are paid for all full time and</t>
  </si>
  <si>
    <t>some part time employees.   Please make sure you budget for those that qualify.  If you are unsure,</t>
  </si>
  <si>
    <t>please contact district payroll or finance for clarification.</t>
  </si>
  <si>
    <t>Step to Complete the forms:</t>
  </si>
  <si>
    <t>Amount to Post</t>
  </si>
  <si>
    <t>Modified from a Carmen Fairley spreadsheet by R. Hendriksz and S. Rinne</t>
  </si>
  <si>
    <t>4.  Fill in the purple boxes by choosing which type of dental coverage the employee has selected.</t>
  </si>
  <si>
    <t>The salary amount is then increased by .17% to account for a portion of the life insurance policy</t>
  </si>
  <si>
    <t>The amount to include on the salary line appears under the "amount to post" column</t>
  </si>
  <si>
    <t>Budgets should be developed in whole dollars, please round up to the nearest dollar when</t>
  </si>
  <si>
    <t>developing the budget lines.</t>
  </si>
  <si>
    <t>2011-12 Employer Expense Benefits Rates</t>
  </si>
  <si>
    <t>2012-13 Employer Expense Benefits Rates</t>
  </si>
  <si>
    <t>PPO Traditional</t>
  </si>
  <si>
    <t>PPO Lite</t>
  </si>
  <si>
    <t xml:space="preserve">Kaiser </t>
  </si>
  <si>
    <t>Health benefits - for PFT, Local 1201 and Administrators</t>
  </si>
  <si>
    <t>Health benefits -for Local 39</t>
  </si>
  <si>
    <t>3412/3422</t>
  </si>
  <si>
    <t>3411/3421</t>
  </si>
  <si>
    <t xml:space="preserve">05/23/2012  Change in Health Benefits - Please review </t>
  </si>
  <si>
    <t>2013-14 Estimated Employer Expense Benefits Rates</t>
  </si>
  <si>
    <t>Full-Time Academic Extra Service</t>
  </si>
  <si>
    <t>Over-Time Classified Employee</t>
  </si>
  <si>
    <t>04/07/2014 Changed PERS rate</t>
  </si>
  <si>
    <t>2014-15 Estimated Employer Expense Benefits Rates</t>
  </si>
  <si>
    <t>2015-16 Estimated Employer Expense Benefits Rates</t>
  </si>
  <si>
    <t>03/31/2015 Estimated rates for 2015-16</t>
  </si>
  <si>
    <t>2016-17 Estimated Employer Expense Benefits Rates</t>
  </si>
  <si>
    <t>2017-18 Estimated Employer Expense Benefits Rates</t>
  </si>
  <si>
    <t>2018-19 Estimated Employer Expense Benefits Rates</t>
  </si>
  <si>
    <r>
      <t>Health benefits -for Local 39,</t>
    </r>
    <r>
      <rPr>
        <b/>
        <u/>
        <sz val="11"/>
        <color rgb="FFC00000"/>
        <rFont val="Calibri"/>
        <family val="2"/>
      </rPr>
      <t xml:space="preserve"> L1021 &amp; Conf</t>
    </r>
  </si>
  <si>
    <t>Health benefits - for PFT and Administrators</t>
  </si>
  <si>
    <t>05/14/2018 Estimated rates for 2018-19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</si>
</sst>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&quot;$&quot;#,##0.00"/>
    <numFmt numFmtId="165" formatCode="&quot;$&quot;#,##0"/>
    <numFmt numFmtId="166" formatCode="0.000%"/>
  </numFmts>
  <fonts count="16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</font>
    <font>
      <sz val="16"/>
      <color theme="1"/>
      <name val="Calibri"/>
      <family val="2"/>
    </font>
    <font>
      <i/>
      <sz val="9"/>
      <color theme="1"/>
      <name val="Calibri"/>
      <family val="2"/>
    </font>
    <font>
      <b/>
      <u/>
      <sz val="11"/>
      <color theme="1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i/>
      <sz val="11"/>
      <color theme="1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9"/>
      <color indexed="81"/>
      <name val="Tahoma"/>
      <family val="2"/>
    </font>
    <font>
      <b/>
      <sz val="2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</font>
    <font>
      <b/>
      <u/>
      <sz val="11"/>
      <color rgb="FFC00000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79998168889431442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2" fillId="0" borderId="0" applyFont="0" applyFill="0" applyBorder="0" applyAlignment="0" applyProtection="0"/>
  </cellStyleXfs>
  <cellXfs count="83">
    <xf numFmtId="0" fontId="0" fillId="0" borderId="0" xfId="0"/>
    <xf numFmtId="0" fontId="0" fillId="0" borderId="0" xfId="0" applyFont="1" applyProtection="1"/>
    <xf numFmtId="0" fontId="1" fillId="0" borderId="0" xfId="0" applyFont="1" applyProtection="1"/>
    <xf numFmtId="0" fontId="2" fillId="0" borderId="0" xfId="0" applyFont="1" applyProtection="1"/>
    <xf numFmtId="164" fontId="0" fillId="0" borderId="0" xfId="0" applyNumberFormat="1" applyFont="1" applyProtection="1"/>
    <xf numFmtId="164" fontId="0" fillId="2" borderId="0" xfId="0" applyNumberFormat="1" applyFont="1" applyFill="1" applyProtection="1"/>
    <xf numFmtId="0" fontId="3" fillId="0" borderId="0" xfId="0" applyFont="1" applyBorder="1" applyAlignment="1" applyProtection="1">
      <alignment horizontal="right"/>
    </xf>
    <xf numFmtId="164" fontId="0" fillId="3" borderId="1" xfId="0" applyNumberFormat="1" applyFont="1" applyFill="1" applyBorder="1" applyProtection="1">
      <protection locked="0"/>
    </xf>
    <xf numFmtId="164" fontId="0" fillId="0" borderId="0" xfId="0" applyNumberFormat="1" applyFont="1" applyProtection="1">
      <protection locked="0"/>
    </xf>
    <xf numFmtId="164" fontId="0" fillId="2" borderId="0" xfId="0" applyNumberFormat="1" applyFont="1" applyFill="1" applyProtection="1">
      <protection locked="0"/>
    </xf>
    <xf numFmtId="0" fontId="0" fillId="0" borderId="0" xfId="0" applyFont="1" applyProtection="1">
      <protection locked="0"/>
    </xf>
    <xf numFmtId="164" fontId="0" fillId="3" borderId="1" xfId="0" applyNumberFormat="1" applyFont="1" applyFill="1" applyBorder="1" applyAlignment="1" applyProtection="1">
      <protection locked="0"/>
    </xf>
    <xf numFmtId="0" fontId="0" fillId="0" borderId="0" xfId="0" applyFont="1" applyBorder="1" applyProtection="1"/>
    <xf numFmtId="0" fontId="3" fillId="0" borderId="0" xfId="0" applyFont="1" applyBorder="1" applyAlignment="1" applyProtection="1">
      <alignment horizontal="center"/>
    </xf>
    <xf numFmtId="0" fontId="4" fillId="0" borderId="0" xfId="0" applyFont="1" applyProtection="1"/>
    <xf numFmtId="0" fontId="3" fillId="0" borderId="0" xfId="0" applyFont="1" applyAlignment="1" applyProtection="1">
      <alignment horizontal="center"/>
    </xf>
    <xf numFmtId="164" fontId="0" fillId="4" borderId="0" xfId="0" applyNumberFormat="1" applyFont="1" applyFill="1" applyProtection="1"/>
    <xf numFmtId="0" fontId="5" fillId="0" borderId="2" xfId="0" applyFont="1" applyBorder="1" applyAlignment="1" applyProtection="1">
      <alignment horizontal="center"/>
    </xf>
    <xf numFmtId="164" fontId="5" fillId="0" borderId="2" xfId="0" applyNumberFormat="1" applyFont="1" applyBorder="1" applyAlignment="1" applyProtection="1">
      <alignment horizontal="center"/>
    </xf>
    <xf numFmtId="164" fontId="5" fillId="0" borderId="0" xfId="0" applyNumberFormat="1" applyFont="1" applyBorder="1" applyAlignment="1" applyProtection="1">
      <alignment horizontal="center"/>
    </xf>
    <xf numFmtId="164" fontId="5" fillId="2" borderId="0" xfId="0" applyNumberFormat="1" applyFont="1" applyFill="1" applyBorder="1" applyAlignment="1" applyProtection="1">
      <alignment horizontal="center"/>
    </xf>
    <xf numFmtId="0" fontId="0" fillId="0" borderId="2" xfId="0" applyFont="1" applyBorder="1" applyAlignment="1" applyProtection="1">
      <alignment horizontal="center"/>
    </xf>
    <xf numFmtId="0" fontId="0" fillId="0" borderId="2" xfId="0" applyFont="1" applyBorder="1" applyProtection="1"/>
    <xf numFmtId="10" fontId="0" fillId="0" borderId="2" xfId="0" applyNumberFormat="1" applyFont="1" applyBorder="1" applyAlignment="1" applyProtection="1">
      <alignment horizontal="center"/>
    </xf>
    <xf numFmtId="164" fontId="0" fillId="0" borderId="2" xfId="0" applyNumberFormat="1" applyFont="1" applyBorder="1" applyProtection="1"/>
    <xf numFmtId="164" fontId="0" fillId="0" borderId="0" xfId="0" applyNumberFormat="1" applyFont="1" applyBorder="1" applyProtection="1"/>
    <xf numFmtId="164" fontId="0" fillId="2" borderId="0" xfId="0" applyNumberFormat="1" applyFont="1" applyFill="1" applyBorder="1" applyProtection="1"/>
    <xf numFmtId="0" fontId="0" fillId="0" borderId="3" xfId="0" applyFont="1" applyBorder="1" applyAlignment="1" applyProtection="1">
      <alignment horizontal="center"/>
    </xf>
    <xf numFmtId="0" fontId="0" fillId="0" borderId="3" xfId="0" applyFont="1" applyBorder="1" applyProtection="1"/>
    <xf numFmtId="10" fontId="0" fillId="0" borderId="3" xfId="0" applyNumberFormat="1" applyFont="1" applyBorder="1" applyAlignment="1" applyProtection="1">
      <alignment horizontal="center"/>
    </xf>
    <xf numFmtId="164" fontId="0" fillId="0" borderId="3" xfId="0" applyNumberFormat="1" applyFont="1" applyBorder="1" applyProtection="1"/>
    <xf numFmtId="10" fontId="7" fillId="0" borderId="2" xfId="0" applyNumberFormat="1" applyFont="1" applyBorder="1" applyAlignment="1" applyProtection="1">
      <alignment horizontal="center"/>
    </xf>
    <xf numFmtId="164" fontId="0" fillId="0" borderId="0" xfId="0" applyNumberFormat="1" applyFont="1" applyBorder="1" applyProtection="1">
      <protection locked="0"/>
    </xf>
    <xf numFmtId="164" fontId="0" fillId="2" borderId="0" xfId="0" applyNumberFormat="1" applyFont="1" applyFill="1" applyBorder="1" applyProtection="1">
      <protection locked="0"/>
    </xf>
    <xf numFmtId="10" fontId="7" fillId="0" borderId="3" xfId="0" applyNumberFormat="1" applyFont="1" applyBorder="1" applyAlignment="1" applyProtection="1">
      <alignment horizontal="center"/>
    </xf>
    <xf numFmtId="164" fontId="5" fillId="0" borderId="6" xfId="0" applyNumberFormat="1" applyFont="1" applyBorder="1" applyProtection="1"/>
    <xf numFmtId="164" fontId="5" fillId="0" borderId="0" xfId="0" applyNumberFormat="1" applyFont="1" applyBorder="1" applyProtection="1"/>
    <xf numFmtId="164" fontId="5" fillId="2" borderId="0" xfId="0" applyNumberFormat="1" applyFont="1" applyFill="1" applyBorder="1" applyProtection="1">
      <protection locked="0"/>
    </xf>
    <xf numFmtId="10" fontId="0" fillId="0" borderId="0" xfId="0" applyNumberFormat="1" applyFont="1" applyProtection="1">
      <protection locked="0"/>
    </xf>
    <xf numFmtId="0" fontId="5" fillId="0" borderId="2" xfId="0" applyFont="1" applyBorder="1" applyAlignment="1" applyProtection="1">
      <alignment horizontal="center" wrapText="1"/>
    </xf>
    <xf numFmtId="0" fontId="8" fillId="0" borderId="2" xfId="0" applyFont="1" applyBorder="1" applyAlignment="1" applyProtection="1">
      <alignment horizontal="center" wrapText="1"/>
    </xf>
    <xf numFmtId="0" fontId="8" fillId="0" borderId="0" xfId="0" applyFont="1" applyBorder="1" applyAlignment="1" applyProtection="1">
      <alignment horizontal="center" wrapText="1"/>
    </xf>
    <xf numFmtId="0" fontId="8" fillId="2" borderId="0" xfId="0" applyFont="1" applyFill="1" applyBorder="1" applyAlignment="1" applyProtection="1">
      <alignment horizontal="center" wrapText="1"/>
    </xf>
    <xf numFmtId="0" fontId="0" fillId="0" borderId="2" xfId="0" applyFont="1" applyFill="1" applyBorder="1" applyAlignment="1" applyProtection="1">
      <alignment horizontal="center"/>
    </xf>
    <xf numFmtId="0" fontId="9" fillId="0" borderId="2" xfId="0" applyFont="1" applyBorder="1" applyProtection="1"/>
    <xf numFmtId="165" fontId="9" fillId="0" borderId="0" xfId="0" applyNumberFormat="1" applyFont="1" applyBorder="1" applyProtection="1"/>
    <xf numFmtId="165" fontId="9" fillId="2" borderId="0" xfId="0" applyNumberFormat="1" applyFont="1" applyFill="1" applyBorder="1" applyProtection="1"/>
    <xf numFmtId="165" fontId="9" fillId="0" borderId="0" xfId="0" applyNumberFormat="1" applyFont="1" applyFill="1" applyBorder="1" applyProtection="1"/>
    <xf numFmtId="0" fontId="0" fillId="0" borderId="0" xfId="0" applyFont="1" applyFill="1" applyBorder="1" applyAlignment="1" applyProtection="1">
      <alignment horizontal="center"/>
    </xf>
    <xf numFmtId="0" fontId="9" fillId="0" borderId="0" xfId="0" applyFont="1" applyBorder="1" applyProtection="1"/>
    <xf numFmtId="0" fontId="0" fillId="2" borderId="0" xfId="0" applyFont="1" applyFill="1" applyProtection="1"/>
    <xf numFmtId="0" fontId="0" fillId="2" borderId="0" xfId="0" applyFont="1" applyFill="1" applyBorder="1" applyAlignment="1" applyProtection="1">
      <alignment horizontal="center"/>
    </xf>
    <xf numFmtId="0" fontId="9" fillId="2" borderId="0" xfId="0" applyFont="1" applyFill="1" applyBorder="1" applyProtection="1"/>
    <xf numFmtId="0" fontId="0" fillId="4" borderId="0" xfId="0" applyFont="1" applyFill="1" applyProtection="1"/>
    <xf numFmtId="10" fontId="0" fillId="0" borderId="2" xfId="0" applyNumberFormat="1" applyFont="1" applyBorder="1" applyProtection="1"/>
    <xf numFmtId="0" fontId="6" fillId="0" borderId="0" xfId="0" applyFont="1" applyProtection="1"/>
    <xf numFmtId="164" fontId="6" fillId="0" borderId="0" xfId="0" applyNumberFormat="1" applyFont="1" applyProtection="1"/>
    <xf numFmtId="164" fontId="6" fillId="4" borderId="0" xfId="0" applyNumberFormat="1" applyFont="1" applyFill="1" applyProtection="1"/>
    <xf numFmtId="166" fontId="0" fillId="0" borderId="2" xfId="0" applyNumberFormat="1" applyFont="1" applyBorder="1" applyAlignment="1" applyProtection="1">
      <alignment horizontal="center"/>
    </xf>
    <xf numFmtId="164" fontId="0" fillId="5" borderId="3" xfId="0" applyNumberFormat="1" applyFont="1" applyFill="1" applyBorder="1" applyProtection="1">
      <protection locked="0"/>
    </xf>
    <xf numFmtId="164" fontId="0" fillId="5" borderId="2" xfId="0" applyNumberFormat="1" applyFont="1" applyFill="1" applyBorder="1" applyProtection="1">
      <protection locked="0"/>
    </xf>
    <xf numFmtId="165" fontId="9" fillId="5" borderId="2" xfId="0" applyNumberFormat="1" applyFont="1" applyFill="1" applyBorder="1" applyProtection="1"/>
    <xf numFmtId="165" fontId="9" fillId="5" borderId="0" xfId="0" applyNumberFormat="1" applyFont="1" applyFill="1" applyBorder="1" applyProtection="1"/>
    <xf numFmtId="164" fontId="0" fillId="6" borderId="3" xfId="0" applyNumberFormat="1" applyFont="1" applyFill="1" applyBorder="1" applyProtection="1">
      <protection locked="0"/>
    </xf>
    <xf numFmtId="165" fontId="9" fillId="6" borderId="2" xfId="0" applyNumberFormat="1" applyFont="1" applyFill="1" applyBorder="1" applyProtection="1"/>
    <xf numFmtId="0" fontId="14" fillId="0" borderId="0" xfId="0" applyFont="1" applyProtection="1"/>
    <xf numFmtId="164" fontId="13" fillId="0" borderId="1" xfId="0" applyNumberFormat="1" applyFont="1" applyBorder="1" applyAlignment="1" applyProtection="1">
      <alignment horizontal="center" wrapText="1"/>
    </xf>
    <xf numFmtId="164" fontId="0" fillId="0" borderId="1" xfId="0" applyNumberFormat="1" applyFont="1" applyBorder="1" applyProtection="1"/>
    <xf numFmtId="43" fontId="0" fillId="0" borderId="1" xfId="1" applyFont="1" applyBorder="1" applyProtection="1"/>
    <xf numFmtId="165" fontId="0" fillId="0" borderId="0" xfId="0" applyNumberFormat="1"/>
    <xf numFmtId="164" fontId="0" fillId="0" borderId="0" xfId="0" applyNumberFormat="1" applyFont="1" applyFill="1" applyProtection="1"/>
    <xf numFmtId="0" fontId="8" fillId="0" borderId="0" xfId="0" applyFont="1" applyFill="1" applyBorder="1" applyAlignment="1" applyProtection="1">
      <alignment horizontal="center" wrapText="1"/>
    </xf>
    <xf numFmtId="0" fontId="5" fillId="2" borderId="0" xfId="0" applyFont="1" applyFill="1" applyBorder="1" applyAlignment="1" applyProtection="1">
      <alignment horizontal="right"/>
    </xf>
    <xf numFmtId="0" fontId="5" fillId="2" borderId="0" xfId="0" applyFont="1" applyFill="1" applyBorder="1" applyAlignment="1" applyProtection="1"/>
    <xf numFmtId="164" fontId="5" fillId="2" borderId="0" xfId="0" applyNumberFormat="1" applyFont="1" applyFill="1" applyBorder="1" applyProtection="1"/>
    <xf numFmtId="0" fontId="0" fillId="2" borderId="0" xfId="0" applyFill="1"/>
    <xf numFmtId="10" fontId="0" fillId="0" borderId="0" xfId="0" applyNumberFormat="1"/>
    <xf numFmtId="164" fontId="0" fillId="0" borderId="1" xfId="1" applyNumberFormat="1" applyFont="1" applyBorder="1" applyProtection="1"/>
    <xf numFmtId="165" fontId="9" fillId="7" borderId="2" xfId="0" applyNumberFormat="1" applyFont="1" applyFill="1" applyBorder="1" applyProtection="1"/>
    <xf numFmtId="164" fontId="0" fillId="0" borderId="3" xfId="0" applyNumberFormat="1" applyFont="1" applyFill="1" applyBorder="1" applyProtection="1">
      <protection locked="0"/>
    </xf>
    <xf numFmtId="0" fontId="5" fillId="0" borderId="4" xfId="0" applyFont="1" applyFill="1" applyBorder="1" applyAlignment="1" applyProtection="1">
      <alignment horizontal="right"/>
    </xf>
    <xf numFmtId="0" fontId="5" fillId="0" borderId="5" xfId="0" applyFont="1" applyBorder="1" applyAlignment="1" applyProtection="1"/>
    <xf numFmtId="0" fontId="11" fillId="0" borderId="0" xfId="0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58"/>
  <sheetViews>
    <sheetView tabSelected="1" workbookViewId="0">
      <selection activeCell="Q45" sqref="Q45"/>
    </sheetView>
  </sheetViews>
  <sheetFormatPr defaultRowHeight="15" x14ac:dyDescent="0.25"/>
  <cols>
    <col min="1" max="1" width="4.28515625" customWidth="1"/>
    <col min="3" max="3" width="17.7109375" customWidth="1"/>
    <col min="4" max="4" width="11.42578125" customWidth="1"/>
    <col min="5" max="5" width="11.140625" bestFit="1" customWidth="1"/>
    <col min="7" max="7" width="1.7109375" customWidth="1"/>
    <col min="8" max="8" width="2.42578125" customWidth="1"/>
    <col min="9" max="9" width="2.140625" customWidth="1"/>
    <col min="11" max="11" width="18.7109375" customWidth="1"/>
    <col min="12" max="12" width="11.5703125" customWidth="1"/>
    <col min="13" max="13" width="11.5703125" bestFit="1" customWidth="1"/>
    <col min="15" max="15" width="11.140625" bestFit="1" customWidth="1"/>
  </cols>
  <sheetData>
    <row r="1" spans="1:18" ht="26.25" x14ac:dyDescent="0.4">
      <c r="A1" s="82" t="s">
        <v>78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</row>
    <row r="2" spans="1:18" ht="8.25" customHeight="1" thickBot="1" x14ac:dyDescent="0.3"/>
    <row r="3" spans="1:18" ht="32.25" thickBot="1" x14ac:dyDescent="0.4">
      <c r="A3" s="1"/>
      <c r="B3" s="65" t="s">
        <v>0</v>
      </c>
      <c r="C3" s="3"/>
      <c r="D3" s="1"/>
      <c r="E3" s="66" t="s">
        <v>52</v>
      </c>
      <c r="F3" s="4"/>
      <c r="G3" s="4"/>
      <c r="H3" s="5"/>
      <c r="I3" s="1"/>
      <c r="J3" s="65" t="s">
        <v>1</v>
      </c>
      <c r="K3" s="1"/>
      <c r="L3" s="1"/>
      <c r="M3" s="66" t="s">
        <v>52</v>
      </c>
      <c r="N3" s="1"/>
      <c r="O3" s="1"/>
    </row>
    <row r="4" spans="1:18" ht="15.75" thickBot="1" x14ac:dyDescent="0.3">
      <c r="A4" s="1"/>
      <c r="B4" s="6" t="s">
        <v>2</v>
      </c>
      <c r="C4" s="7"/>
      <c r="D4" s="1"/>
      <c r="E4" s="67">
        <f>ROUND(+C4*1.0017,0)</f>
        <v>0</v>
      </c>
      <c r="F4" s="4"/>
      <c r="G4" s="8"/>
      <c r="H4" s="9"/>
      <c r="I4" s="10"/>
      <c r="J4" s="6" t="s">
        <v>2</v>
      </c>
      <c r="K4" s="11"/>
      <c r="L4" s="4"/>
      <c r="M4" s="77">
        <f>ROUND((K4*1.0017),0)</f>
        <v>0</v>
      </c>
      <c r="N4" s="10"/>
      <c r="O4" s="10"/>
    </row>
    <row r="5" spans="1:18" ht="8.25" customHeight="1" x14ac:dyDescent="0.25">
      <c r="A5" s="1"/>
      <c r="B5" s="1"/>
      <c r="C5" s="1"/>
      <c r="D5" s="1"/>
      <c r="E5" s="4"/>
      <c r="F5" s="4"/>
      <c r="G5" s="4"/>
      <c r="H5" s="5"/>
      <c r="I5" s="1"/>
      <c r="J5" s="1"/>
      <c r="K5" s="12"/>
      <c r="L5" s="13"/>
      <c r="M5" s="4"/>
      <c r="N5" s="1"/>
      <c r="O5" s="1"/>
    </row>
    <row r="6" spans="1:18" x14ac:dyDescent="0.25">
      <c r="A6" s="1"/>
      <c r="B6" s="14" t="s">
        <v>3</v>
      </c>
      <c r="C6" s="1"/>
      <c r="D6" s="15"/>
      <c r="E6" s="4"/>
      <c r="F6" s="4"/>
      <c r="G6" s="4"/>
      <c r="H6" s="5"/>
      <c r="I6" s="1"/>
      <c r="J6" s="14" t="s">
        <v>3</v>
      </c>
      <c r="K6" s="1"/>
      <c r="L6" s="15"/>
      <c r="M6" s="4"/>
      <c r="N6" s="1"/>
      <c r="O6" s="1"/>
    </row>
    <row r="7" spans="1:18" ht="4.5" customHeight="1" x14ac:dyDescent="0.25">
      <c r="A7" s="1"/>
      <c r="B7" s="1"/>
      <c r="C7" s="1"/>
      <c r="D7" s="16"/>
      <c r="E7" s="4"/>
      <c r="F7" s="4"/>
      <c r="G7" s="4"/>
      <c r="H7" s="5"/>
      <c r="I7" s="1"/>
      <c r="J7" s="1"/>
      <c r="K7" s="1"/>
      <c r="L7" s="16"/>
      <c r="M7" s="4"/>
      <c r="N7" s="1"/>
      <c r="O7" s="1"/>
    </row>
    <row r="8" spans="1:18" x14ac:dyDescent="0.25">
      <c r="A8" s="1"/>
      <c r="B8" s="17" t="s">
        <v>4</v>
      </c>
      <c r="C8" s="17" t="s">
        <v>5</v>
      </c>
      <c r="D8" s="17" t="s">
        <v>6</v>
      </c>
      <c r="E8" s="18" t="s">
        <v>7</v>
      </c>
      <c r="F8" s="19"/>
      <c r="G8" s="19"/>
      <c r="H8" s="20"/>
      <c r="I8" s="1"/>
      <c r="J8" s="17" t="s">
        <v>4</v>
      </c>
      <c r="K8" s="17" t="s">
        <v>5</v>
      </c>
      <c r="L8" s="17" t="s">
        <v>6</v>
      </c>
      <c r="M8" s="18" t="s">
        <v>7</v>
      </c>
      <c r="N8" s="1"/>
      <c r="O8" s="1"/>
    </row>
    <row r="9" spans="1:18" x14ac:dyDescent="0.25">
      <c r="A9" s="1"/>
      <c r="B9" s="21">
        <v>3110</v>
      </c>
      <c r="C9" s="22" t="s">
        <v>8</v>
      </c>
      <c r="D9" s="23">
        <v>0.1628</v>
      </c>
      <c r="E9" s="24">
        <f>ROUND(SUM($C$4*D9),0)</f>
        <v>0</v>
      </c>
      <c r="F9" s="25"/>
      <c r="G9" s="25"/>
      <c r="H9" s="26"/>
      <c r="I9" s="1"/>
      <c r="J9" s="21">
        <v>3220</v>
      </c>
      <c r="K9" s="22" t="s">
        <v>9</v>
      </c>
      <c r="L9" s="23">
        <v>0.17100000000000001</v>
      </c>
      <c r="M9" s="24">
        <f t="shared" ref="M9:M14" si="0">ROUND(SUM($K$4*L9),0)</f>
        <v>0</v>
      </c>
      <c r="N9" s="1"/>
      <c r="O9" s="1"/>
    </row>
    <row r="10" spans="1:18" x14ac:dyDescent="0.25">
      <c r="A10" s="1"/>
      <c r="B10" s="21">
        <v>3340</v>
      </c>
      <c r="C10" s="22" t="s">
        <v>10</v>
      </c>
      <c r="D10" s="23">
        <v>1.4500000000000001E-2</v>
      </c>
      <c r="E10" s="24">
        <f>ROUND(SUM($C$4*D10),0)</f>
        <v>0</v>
      </c>
      <c r="F10" s="25"/>
      <c r="G10" s="25"/>
      <c r="H10" s="26"/>
      <c r="I10" s="1"/>
      <c r="J10" s="21">
        <v>3320</v>
      </c>
      <c r="K10" s="22" t="s">
        <v>11</v>
      </c>
      <c r="L10" s="23">
        <v>6.2E-2</v>
      </c>
      <c r="M10" s="24">
        <f t="shared" si="0"/>
        <v>0</v>
      </c>
      <c r="N10" s="1"/>
      <c r="O10" s="1"/>
      <c r="R10" s="76"/>
    </row>
    <row r="11" spans="1:18" x14ac:dyDescent="0.25">
      <c r="A11" s="1"/>
      <c r="B11" s="21">
        <v>3510</v>
      </c>
      <c r="C11" s="22" t="s">
        <v>12</v>
      </c>
      <c r="D11" s="23">
        <v>6.9999999999999999E-4</v>
      </c>
      <c r="E11" s="24">
        <f>ROUND(SUM($C$4*D11),0)</f>
        <v>0</v>
      </c>
      <c r="F11" s="25"/>
      <c r="G11" s="25"/>
      <c r="H11" s="26"/>
      <c r="I11" s="1"/>
      <c r="J11" s="21">
        <v>3350</v>
      </c>
      <c r="K11" s="22" t="s">
        <v>10</v>
      </c>
      <c r="L11" s="23">
        <v>1.4500000000000001E-2</v>
      </c>
      <c r="M11" s="24">
        <f t="shared" si="0"/>
        <v>0</v>
      </c>
      <c r="N11" s="1"/>
      <c r="O11" s="1"/>
      <c r="R11" s="76"/>
    </row>
    <row r="12" spans="1:18" x14ac:dyDescent="0.25">
      <c r="A12" s="1"/>
      <c r="B12" s="21">
        <v>3610</v>
      </c>
      <c r="C12" s="22" t="s">
        <v>13</v>
      </c>
      <c r="D12" s="23">
        <v>1.7000000000000001E-2</v>
      </c>
      <c r="E12" s="24">
        <f>ROUND(SUM($C$4*D12),0)</f>
        <v>0</v>
      </c>
      <c r="F12" s="25"/>
      <c r="G12" s="25"/>
      <c r="H12" s="26"/>
      <c r="I12" s="1"/>
      <c r="J12" s="21">
        <v>3520</v>
      </c>
      <c r="K12" s="22" t="s">
        <v>12</v>
      </c>
      <c r="L12" s="23">
        <v>6.9999999999999999E-4</v>
      </c>
      <c r="M12" s="24">
        <f t="shared" si="0"/>
        <v>0</v>
      </c>
      <c r="N12" s="1"/>
      <c r="O12" s="1"/>
    </row>
    <row r="13" spans="1:18" x14ac:dyDescent="0.25">
      <c r="A13" s="1"/>
      <c r="B13" s="27">
        <v>3712</v>
      </c>
      <c r="C13" s="28" t="s">
        <v>14</v>
      </c>
      <c r="D13" s="29">
        <v>7.4999999999999997E-2</v>
      </c>
      <c r="E13" s="24">
        <f>ROUND(SUM($C$4*D13),0)</f>
        <v>0</v>
      </c>
      <c r="F13" s="25"/>
      <c r="G13" s="25"/>
      <c r="H13" s="26"/>
      <c r="I13" s="1"/>
      <c r="J13" s="27">
        <v>3620</v>
      </c>
      <c r="K13" s="22" t="s">
        <v>13</v>
      </c>
      <c r="L13" s="29">
        <v>1.7000000000000001E-2</v>
      </c>
      <c r="M13" s="24">
        <f t="shared" si="0"/>
        <v>0</v>
      </c>
      <c r="N13" s="1"/>
      <c r="O13" s="1"/>
    </row>
    <row r="14" spans="1:18" x14ac:dyDescent="0.25">
      <c r="A14" s="1"/>
      <c r="B14" s="27">
        <v>3415</v>
      </c>
      <c r="C14" s="28" t="s">
        <v>39</v>
      </c>
      <c r="D14" s="29" t="s">
        <v>15</v>
      </c>
      <c r="E14" s="30">
        <f>SUM($C$4/1000*0.175)+($C$4/100*0.31)+27</f>
        <v>27</v>
      </c>
      <c r="F14" s="25"/>
      <c r="G14" s="25"/>
      <c r="H14" s="26"/>
      <c r="I14" s="1"/>
      <c r="J14" s="27">
        <v>3722</v>
      </c>
      <c r="K14" s="28" t="s">
        <v>14</v>
      </c>
      <c r="L14" s="29">
        <v>7.4999999999999997E-2</v>
      </c>
      <c r="M14" s="24">
        <f t="shared" si="0"/>
        <v>0</v>
      </c>
      <c r="N14" s="1"/>
      <c r="O14" s="1"/>
      <c r="R14" s="76"/>
    </row>
    <row r="15" spans="1:18" x14ac:dyDescent="0.25">
      <c r="A15" s="1"/>
      <c r="B15" s="21">
        <v>3411</v>
      </c>
      <c r="C15" s="22" t="s">
        <v>16</v>
      </c>
      <c r="D15" s="31" t="s">
        <v>17</v>
      </c>
      <c r="E15" s="78"/>
      <c r="F15" s="25"/>
      <c r="G15" s="32"/>
      <c r="H15" s="33"/>
      <c r="I15" s="10"/>
      <c r="J15" s="27">
        <v>3425</v>
      </c>
      <c r="K15" s="28" t="s">
        <v>39</v>
      </c>
      <c r="L15" s="29" t="s">
        <v>15</v>
      </c>
      <c r="M15" s="30">
        <f>ROUND(SUM($K$4/1000*0.175)+($K$4/100*0.31)+27,0)</f>
        <v>27</v>
      </c>
      <c r="N15" s="10"/>
      <c r="O15" s="10"/>
    </row>
    <row r="16" spans="1:18" ht="15.75" thickBot="1" x14ac:dyDescent="0.3">
      <c r="A16" s="1"/>
      <c r="B16" s="27">
        <v>3412</v>
      </c>
      <c r="C16" s="28" t="s">
        <v>18</v>
      </c>
      <c r="D16" s="34" t="s">
        <v>17</v>
      </c>
      <c r="E16" s="63"/>
      <c r="F16" s="25"/>
      <c r="G16" s="32"/>
      <c r="H16" s="33"/>
      <c r="I16" s="10"/>
      <c r="J16" s="21">
        <v>3421</v>
      </c>
      <c r="K16" s="22" t="s">
        <v>19</v>
      </c>
      <c r="L16" s="31" t="s">
        <v>17</v>
      </c>
      <c r="M16" s="78"/>
      <c r="N16" s="10"/>
      <c r="O16" s="10"/>
    </row>
    <row r="17" spans="1:21" ht="15.75" thickBot="1" x14ac:dyDescent="0.3">
      <c r="A17" s="1"/>
      <c r="B17" s="80" t="s">
        <v>20</v>
      </c>
      <c r="C17" s="81"/>
      <c r="D17" s="81"/>
      <c r="E17" s="35">
        <f>SUM(E9:E16)</f>
        <v>27</v>
      </c>
      <c r="F17" s="36"/>
      <c r="G17" s="36"/>
      <c r="H17" s="37"/>
      <c r="I17" s="10"/>
      <c r="J17" s="27">
        <v>3422</v>
      </c>
      <c r="K17" s="28" t="s">
        <v>21</v>
      </c>
      <c r="L17" s="34" t="s">
        <v>17</v>
      </c>
      <c r="M17" s="63"/>
      <c r="N17" s="38"/>
      <c r="O17" s="10"/>
    </row>
    <row r="18" spans="1:21" ht="17.25" customHeight="1" thickBot="1" x14ac:dyDescent="0.3">
      <c r="A18" s="1"/>
      <c r="B18" s="1"/>
      <c r="C18" s="1"/>
      <c r="D18" s="1"/>
      <c r="E18" s="4"/>
      <c r="F18" s="4"/>
      <c r="G18" s="4"/>
      <c r="H18" s="5"/>
      <c r="I18" s="1"/>
      <c r="J18" s="80" t="s">
        <v>20</v>
      </c>
      <c r="K18" s="81"/>
      <c r="L18" s="81"/>
      <c r="M18" s="35">
        <f>SUM(M9:M17)</f>
        <v>27</v>
      </c>
      <c r="N18" s="1"/>
      <c r="O18" s="8"/>
    </row>
    <row r="19" spans="1:21" ht="6" customHeight="1" x14ac:dyDescent="0.25">
      <c r="A19" s="50"/>
      <c r="B19" s="50"/>
      <c r="C19" s="50"/>
      <c r="D19" s="50"/>
      <c r="E19" s="5"/>
      <c r="F19" s="5"/>
      <c r="G19" s="5"/>
      <c r="H19" s="5"/>
      <c r="I19" s="50"/>
      <c r="J19" s="72"/>
      <c r="K19" s="73"/>
      <c r="L19" s="73"/>
      <c r="M19" s="74"/>
      <c r="N19" s="50"/>
      <c r="O19" s="10"/>
    </row>
    <row r="20" spans="1:21" x14ac:dyDescent="0.25">
      <c r="A20" s="1"/>
      <c r="B20" s="14" t="s">
        <v>80</v>
      </c>
      <c r="C20" s="1"/>
      <c r="D20" s="1"/>
      <c r="E20" s="4"/>
      <c r="F20" s="4"/>
      <c r="G20" s="4"/>
      <c r="H20" s="5"/>
      <c r="I20" s="1"/>
      <c r="J20" s="14" t="s">
        <v>79</v>
      </c>
      <c r="K20" s="1"/>
      <c r="L20" s="1"/>
      <c r="M20" s="4"/>
      <c r="N20" s="1"/>
      <c r="O20" s="1"/>
    </row>
    <row r="21" spans="1:21" ht="5.25" customHeight="1" x14ac:dyDescent="0.25">
      <c r="A21" s="1"/>
      <c r="B21" s="1"/>
      <c r="C21" s="1"/>
      <c r="D21" s="1"/>
      <c r="E21" s="4"/>
      <c r="F21" s="4"/>
      <c r="G21" s="4"/>
      <c r="H21" s="5"/>
      <c r="I21" s="12"/>
      <c r="J21" s="1"/>
      <c r="K21" s="1"/>
      <c r="L21" s="1"/>
      <c r="M21" s="4"/>
      <c r="N21" s="1"/>
      <c r="O21" s="1"/>
    </row>
    <row r="22" spans="1:21" ht="30" x14ac:dyDescent="0.25">
      <c r="A22" s="1"/>
      <c r="B22" s="39" t="s">
        <v>4</v>
      </c>
      <c r="C22" s="17" t="s">
        <v>5</v>
      </c>
      <c r="D22" s="40" t="s">
        <v>23</v>
      </c>
      <c r="E22" s="40" t="s">
        <v>24</v>
      </c>
      <c r="F22" s="40" t="s">
        <v>25</v>
      </c>
      <c r="G22" s="41"/>
      <c r="H22" s="42"/>
      <c r="I22" s="41"/>
      <c r="J22" s="39" t="s">
        <v>4</v>
      </c>
      <c r="K22" s="17" t="s">
        <v>5</v>
      </c>
      <c r="L22" s="40" t="s">
        <v>23</v>
      </c>
      <c r="M22" s="40" t="s">
        <v>24</v>
      </c>
      <c r="N22" s="40" t="s">
        <v>25</v>
      </c>
      <c r="O22" s="1"/>
    </row>
    <row r="23" spans="1:21" x14ac:dyDescent="0.25">
      <c r="A23" s="1"/>
      <c r="B23" s="43" t="s">
        <v>67</v>
      </c>
      <c r="C23" s="44" t="s">
        <v>61</v>
      </c>
      <c r="D23" s="78">
        <v>12857</v>
      </c>
      <c r="E23" s="78">
        <v>28725</v>
      </c>
      <c r="F23" s="78">
        <v>43155</v>
      </c>
      <c r="G23" s="47"/>
      <c r="H23" s="5"/>
      <c r="I23" s="45"/>
      <c r="J23" s="43">
        <v>3421</v>
      </c>
      <c r="K23" s="44" t="s">
        <v>61</v>
      </c>
      <c r="L23" s="78">
        <v>10918</v>
      </c>
      <c r="M23" s="78">
        <v>24394</v>
      </c>
      <c r="N23" s="78">
        <v>36648</v>
      </c>
      <c r="O23" s="1"/>
      <c r="S23" s="69"/>
      <c r="T23" s="69"/>
      <c r="U23" s="69"/>
    </row>
    <row r="24" spans="1:21" x14ac:dyDescent="0.25">
      <c r="A24" s="1"/>
      <c r="B24" s="43" t="s">
        <v>67</v>
      </c>
      <c r="C24" s="44" t="s">
        <v>62</v>
      </c>
      <c r="D24" s="78">
        <v>12677</v>
      </c>
      <c r="E24" s="78">
        <v>28365</v>
      </c>
      <c r="F24" s="78">
        <v>42615</v>
      </c>
      <c r="G24" s="47"/>
      <c r="H24" s="5"/>
      <c r="I24" s="45"/>
      <c r="J24" s="43">
        <v>3421</v>
      </c>
      <c r="K24" s="44" t="s">
        <v>62</v>
      </c>
      <c r="L24" s="78">
        <v>10738</v>
      </c>
      <c r="M24" s="78">
        <v>24034</v>
      </c>
      <c r="N24" s="78">
        <v>36108</v>
      </c>
      <c r="O24" s="1"/>
      <c r="S24" s="69"/>
      <c r="T24" s="69"/>
      <c r="U24" s="69"/>
    </row>
    <row r="25" spans="1:21" x14ac:dyDescent="0.25">
      <c r="A25" s="1"/>
      <c r="B25" s="43" t="s">
        <v>67</v>
      </c>
      <c r="C25" s="44" t="s">
        <v>27</v>
      </c>
      <c r="D25" s="78">
        <v>7639</v>
      </c>
      <c r="E25" s="78">
        <v>15278</v>
      </c>
      <c r="F25" s="78">
        <v>21618</v>
      </c>
      <c r="G25" s="47"/>
      <c r="H25" s="42"/>
      <c r="I25" s="45"/>
      <c r="J25" s="43">
        <v>3421</v>
      </c>
      <c r="K25" s="44" t="s">
        <v>63</v>
      </c>
      <c r="L25" s="78">
        <v>7453</v>
      </c>
      <c r="M25" s="78">
        <v>14905</v>
      </c>
      <c r="N25" s="78">
        <v>21091</v>
      </c>
      <c r="O25" s="1"/>
    </row>
    <row r="26" spans="1:21" x14ac:dyDescent="0.25">
      <c r="A26" s="1"/>
      <c r="B26" s="43" t="s">
        <v>66</v>
      </c>
      <c r="C26" s="44" t="s">
        <v>28</v>
      </c>
      <c r="D26" s="63">
        <v>383</v>
      </c>
      <c r="E26" s="63">
        <v>613</v>
      </c>
      <c r="F26" s="63">
        <v>934</v>
      </c>
      <c r="G26" s="47"/>
      <c r="H26" s="5"/>
      <c r="I26" s="45"/>
      <c r="J26" s="43">
        <v>3422</v>
      </c>
      <c r="K26" s="44" t="s">
        <v>28</v>
      </c>
      <c r="L26" s="63">
        <v>383</v>
      </c>
      <c r="M26" s="63">
        <v>613</v>
      </c>
      <c r="N26" s="63">
        <v>934</v>
      </c>
      <c r="O26" s="1"/>
    </row>
    <row r="27" spans="1:21" ht="7.5" customHeight="1" x14ac:dyDescent="0.25">
      <c r="A27" s="1"/>
      <c r="B27" s="48"/>
      <c r="C27" s="49"/>
      <c r="D27" s="79"/>
      <c r="E27" s="79"/>
      <c r="F27" s="79"/>
      <c r="G27" s="47"/>
      <c r="H27" s="5"/>
      <c r="I27" s="47"/>
      <c r="J27" s="48"/>
      <c r="K27" s="49"/>
      <c r="L27" s="45"/>
      <c r="M27" s="45"/>
      <c r="N27" s="47"/>
      <c r="O27" s="1"/>
    </row>
    <row r="28" spans="1:21" ht="6.75" customHeight="1" x14ac:dyDescent="0.25">
      <c r="A28" s="50"/>
      <c r="B28" s="51"/>
      <c r="C28" s="52"/>
      <c r="D28" s="46"/>
      <c r="E28" s="46"/>
      <c r="F28" s="46"/>
      <c r="G28" s="46"/>
      <c r="H28" s="42"/>
      <c r="I28" s="46"/>
      <c r="J28" s="51"/>
      <c r="K28" s="52"/>
      <c r="L28" s="46"/>
      <c r="M28" s="46"/>
      <c r="N28" s="46"/>
      <c r="O28" s="53"/>
    </row>
    <row r="29" spans="1:21" ht="8.25" customHeight="1" thickBot="1" x14ac:dyDescent="0.3">
      <c r="A29" s="1"/>
      <c r="B29" s="1"/>
      <c r="C29" s="1"/>
      <c r="D29" s="4"/>
      <c r="E29" s="1"/>
      <c r="F29" s="1"/>
      <c r="G29" s="1"/>
      <c r="H29" s="5"/>
      <c r="I29" s="12"/>
      <c r="J29" s="1"/>
      <c r="K29" s="1"/>
      <c r="L29" s="1"/>
      <c r="M29" s="1"/>
      <c r="N29" s="1"/>
      <c r="O29" s="1"/>
    </row>
    <row r="30" spans="1:21" ht="32.25" thickBot="1" x14ac:dyDescent="0.4">
      <c r="A30" s="1"/>
      <c r="B30" s="2" t="s">
        <v>29</v>
      </c>
      <c r="C30" s="3"/>
      <c r="D30" s="1"/>
      <c r="E30" s="66" t="s">
        <v>52</v>
      </c>
      <c r="F30" s="4"/>
      <c r="G30" s="1"/>
      <c r="H30" s="5"/>
      <c r="I30" s="1"/>
      <c r="J30" s="2" t="s">
        <v>30</v>
      </c>
      <c r="K30" s="3"/>
      <c r="L30" s="1"/>
      <c r="M30" s="4"/>
      <c r="N30" s="4"/>
      <c r="O30" s="1"/>
    </row>
    <row r="31" spans="1:21" ht="15.75" thickBot="1" x14ac:dyDescent="0.3">
      <c r="A31" s="1"/>
      <c r="B31" s="6" t="s">
        <v>2</v>
      </c>
      <c r="C31" s="7"/>
      <c r="D31" s="1"/>
      <c r="E31" s="67">
        <f>+C31+E40</f>
        <v>0</v>
      </c>
      <c r="F31" s="4"/>
      <c r="G31" s="1"/>
      <c r="H31" s="42"/>
      <c r="I31" s="1"/>
      <c r="J31" s="6" t="s">
        <v>2</v>
      </c>
      <c r="K31" s="7"/>
      <c r="L31" s="1"/>
      <c r="M31" s="4"/>
      <c r="N31" s="4"/>
      <c r="O31" s="10"/>
    </row>
    <row r="32" spans="1:21" ht="4.5" customHeight="1" x14ac:dyDescent="0.25">
      <c r="A32" s="1"/>
      <c r="B32" s="1"/>
      <c r="C32" s="1"/>
      <c r="D32" s="1"/>
      <c r="E32" s="4"/>
      <c r="F32" s="4"/>
      <c r="G32" s="4"/>
      <c r="H32" s="5"/>
      <c r="I32" s="1"/>
      <c r="J32" s="1"/>
      <c r="K32" s="1"/>
      <c r="L32" s="1"/>
      <c r="M32" s="4"/>
      <c r="N32" s="4"/>
      <c r="O32" s="1"/>
    </row>
    <row r="33" spans="1:15" x14ac:dyDescent="0.25">
      <c r="A33" s="1"/>
      <c r="B33" s="14" t="s">
        <v>3</v>
      </c>
      <c r="C33" s="1"/>
      <c r="D33" s="15"/>
      <c r="E33" s="4"/>
      <c r="F33" s="4"/>
      <c r="G33" s="4"/>
      <c r="H33" s="5"/>
      <c r="I33" s="1"/>
      <c r="J33" s="14" t="s">
        <v>3</v>
      </c>
      <c r="K33" s="1"/>
      <c r="L33" s="15"/>
      <c r="M33" s="4"/>
      <c r="N33" s="4"/>
      <c r="O33" s="1"/>
    </row>
    <row r="34" spans="1:15" x14ac:dyDescent="0.25">
      <c r="A34" s="1"/>
      <c r="B34" s="1"/>
      <c r="C34" s="1"/>
      <c r="D34" s="16"/>
      <c r="E34" s="4"/>
      <c r="F34" s="4"/>
      <c r="G34" s="4"/>
      <c r="H34" s="42"/>
      <c r="I34" s="1"/>
      <c r="J34" s="1"/>
      <c r="K34" s="1"/>
      <c r="L34" s="16"/>
      <c r="M34" s="4"/>
      <c r="N34" s="4"/>
      <c r="O34" s="1"/>
    </row>
    <row r="35" spans="1:15" x14ac:dyDescent="0.25">
      <c r="A35" s="1"/>
      <c r="B35" s="17" t="s">
        <v>4</v>
      </c>
      <c r="C35" s="17" t="s">
        <v>5</v>
      </c>
      <c r="D35" s="17" t="s">
        <v>6</v>
      </c>
      <c r="E35" s="18" t="s">
        <v>7</v>
      </c>
      <c r="F35" s="19"/>
      <c r="G35" s="4"/>
      <c r="H35" s="5"/>
      <c r="I35" s="1"/>
      <c r="J35" s="17" t="s">
        <v>4</v>
      </c>
      <c r="K35" s="17" t="s">
        <v>5</v>
      </c>
      <c r="L35" s="17" t="s">
        <v>6</v>
      </c>
      <c r="M35" s="18" t="s">
        <v>7</v>
      </c>
      <c r="N35" s="19"/>
      <c r="O35" s="1"/>
    </row>
    <row r="36" spans="1:15" x14ac:dyDescent="0.25">
      <c r="A36" s="1"/>
      <c r="B36" s="21">
        <v>3140</v>
      </c>
      <c r="C36" s="22" t="s">
        <v>8</v>
      </c>
      <c r="D36" s="54">
        <v>0.04</v>
      </c>
      <c r="E36" s="24">
        <f>ROUND((SUM($C$31*D36)),0)</f>
        <v>0</v>
      </c>
      <c r="F36" s="25"/>
      <c r="G36" s="4"/>
      <c r="H36" s="5"/>
      <c r="I36" s="1"/>
      <c r="J36" s="21">
        <v>3720</v>
      </c>
      <c r="K36" s="22" t="s">
        <v>31</v>
      </c>
      <c r="L36" s="54">
        <v>3.7499999999999999E-2</v>
      </c>
      <c r="M36" s="24">
        <f>ROUND((SUM($K$31*L36)),0)</f>
        <v>0</v>
      </c>
      <c r="N36" s="25"/>
      <c r="O36" s="1"/>
    </row>
    <row r="37" spans="1:15" x14ac:dyDescent="0.25">
      <c r="A37" s="1"/>
      <c r="B37" s="21">
        <v>3340</v>
      </c>
      <c r="C37" s="22" t="s">
        <v>10</v>
      </c>
      <c r="D37" s="54">
        <f>D10</f>
        <v>1.4500000000000001E-2</v>
      </c>
      <c r="E37" s="24">
        <f>ROUND(SUM($C$31*D37),0)</f>
        <v>0</v>
      </c>
      <c r="F37" s="25"/>
      <c r="G37" s="4"/>
      <c r="H37" s="42"/>
      <c r="I37" s="1"/>
      <c r="J37" s="21">
        <v>3350</v>
      </c>
      <c r="K37" s="22" t="s">
        <v>10</v>
      </c>
      <c r="L37" s="54">
        <f>L11</f>
        <v>1.4500000000000001E-2</v>
      </c>
      <c r="M37" s="24">
        <f>ROUND((SUM($K$31*L37)),0)</f>
        <v>0</v>
      </c>
      <c r="N37" s="25"/>
      <c r="O37" s="1"/>
    </row>
    <row r="38" spans="1:15" x14ac:dyDescent="0.25">
      <c r="A38" s="1"/>
      <c r="B38" s="21">
        <v>3510</v>
      </c>
      <c r="C38" s="22" t="s">
        <v>12</v>
      </c>
      <c r="D38" s="54">
        <f>D11</f>
        <v>6.9999999999999999E-4</v>
      </c>
      <c r="E38" s="24">
        <f>ROUND(SUM($C$31*D38),0)</f>
        <v>0</v>
      </c>
      <c r="F38" s="25"/>
      <c r="G38" s="4"/>
      <c r="H38" s="5"/>
      <c r="I38" s="1"/>
      <c r="J38" s="21">
        <v>3520</v>
      </c>
      <c r="K38" s="22" t="s">
        <v>12</v>
      </c>
      <c r="L38" s="54">
        <f>L12</f>
        <v>6.9999999999999999E-4</v>
      </c>
      <c r="M38" s="24">
        <f>ROUND((SUM($K$31*L38)),0)</f>
        <v>0</v>
      </c>
      <c r="N38" s="25"/>
      <c r="O38" s="1"/>
    </row>
    <row r="39" spans="1:15" ht="15.75" thickBot="1" x14ac:dyDescent="0.3">
      <c r="A39" s="1"/>
      <c r="B39" s="21">
        <v>3610</v>
      </c>
      <c r="C39" s="22" t="s">
        <v>13</v>
      </c>
      <c r="D39" s="54">
        <f>D12</f>
        <v>1.7000000000000001E-2</v>
      </c>
      <c r="E39" s="24">
        <f>ROUND(SUM($C$31*D39),0)</f>
        <v>0</v>
      </c>
      <c r="F39" s="25"/>
      <c r="G39" s="4"/>
      <c r="H39" s="5"/>
      <c r="I39" s="1"/>
      <c r="J39" s="21">
        <v>3620</v>
      </c>
      <c r="K39" s="22" t="s">
        <v>13</v>
      </c>
      <c r="L39" s="54">
        <f>L13</f>
        <v>1.7000000000000001E-2</v>
      </c>
      <c r="M39" s="24">
        <f>ROUND((SUM($K$31*L39)),0)</f>
        <v>0</v>
      </c>
      <c r="N39" s="25"/>
      <c r="O39" s="1"/>
    </row>
    <row r="40" spans="1:15" ht="15.75" thickBot="1" x14ac:dyDescent="0.3">
      <c r="A40" s="1"/>
      <c r="B40" s="80" t="s">
        <v>32</v>
      </c>
      <c r="C40" s="81"/>
      <c r="D40" s="81"/>
      <c r="E40" s="35">
        <f>SUM(E36:E39)</f>
        <v>0</v>
      </c>
      <c r="F40" s="36"/>
      <c r="G40" s="4"/>
      <c r="H40" s="42"/>
      <c r="I40" s="1"/>
      <c r="J40" s="80" t="s">
        <v>32</v>
      </c>
      <c r="K40" s="81"/>
      <c r="L40" s="81"/>
      <c r="M40" s="35">
        <f>SUM(M36:M39)</f>
        <v>0</v>
      </c>
      <c r="N40" s="36"/>
      <c r="O40" s="1"/>
    </row>
    <row r="41" spans="1:15" x14ac:dyDescent="0.25">
      <c r="A41" s="1"/>
      <c r="B41" s="1"/>
      <c r="C41" s="1"/>
      <c r="D41" s="1"/>
      <c r="E41" s="4"/>
      <c r="F41" s="4"/>
      <c r="G41" s="4"/>
      <c r="H41" s="5"/>
      <c r="I41" s="1"/>
      <c r="J41" s="1"/>
      <c r="K41" s="1"/>
      <c r="L41" s="1"/>
      <c r="M41" s="1"/>
      <c r="N41" s="1"/>
      <c r="O41" s="1"/>
    </row>
    <row r="42" spans="1:15" ht="15.75" thickBot="1" x14ac:dyDescent="0.3">
      <c r="H42" s="5"/>
    </row>
    <row r="43" spans="1:15" ht="32.25" thickBot="1" x14ac:dyDescent="0.4">
      <c r="A43" s="1"/>
      <c r="B43" s="65" t="s">
        <v>70</v>
      </c>
      <c r="C43" s="3"/>
      <c r="D43" s="1"/>
      <c r="E43" s="66" t="s">
        <v>52</v>
      </c>
      <c r="F43" s="4"/>
      <c r="G43" s="4"/>
      <c r="H43" s="33"/>
      <c r="J43" s="2" t="s">
        <v>71</v>
      </c>
      <c r="K43" s="3"/>
      <c r="L43" s="1"/>
      <c r="M43" s="4"/>
      <c r="N43" s="4"/>
      <c r="O43" s="1"/>
    </row>
    <row r="44" spans="1:15" ht="15.75" thickBot="1" x14ac:dyDescent="0.3">
      <c r="A44" s="1"/>
      <c r="B44" s="6" t="s">
        <v>2</v>
      </c>
      <c r="C44" s="7"/>
      <c r="D44" s="1"/>
      <c r="E44" s="67">
        <f>ROUND(+C44*1.0017,0)</f>
        <v>0</v>
      </c>
      <c r="F44" s="4"/>
      <c r="G44" s="8"/>
      <c r="H44" s="33"/>
      <c r="J44" s="6" t="s">
        <v>2</v>
      </c>
      <c r="K44" s="7"/>
      <c r="L44" s="1"/>
      <c r="M44" s="4"/>
      <c r="N44" s="4"/>
      <c r="O44" s="10"/>
    </row>
    <row r="45" spans="1:15" x14ac:dyDescent="0.25">
      <c r="A45" s="1"/>
      <c r="B45" s="1"/>
      <c r="C45" s="1"/>
      <c r="D45" s="1"/>
      <c r="E45" s="4"/>
      <c r="F45" s="4"/>
      <c r="G45" s="4"/>
      <c r="H45" s="33"/>
      <c r="J45" s="1"/>
      <c r="K45" s="1"/>
      <c r="L45" s="1"/>
      <c r="M45" s="4"/>
      <c r="N45" s="4"/>
      <c r="O45" s="1"/>
    </row>
    <row r="46" spans="1:15" x14ac:dyDescent="0.25">
      <c r="A46" s="1"/>
      <c r="B46" s="14" t="s">
        <v>3</v>
      </c>
      <c r="C46" s="1"/>
      <c r="D46" s="15"/>
      <c r="E46" s="4"/>
      <c r="F46" s="4"/>
      <c r="G46" s="4"/>
      <c r="H46" s="33"/>
      <c r="J46" s="14" t="s">
        <v>3</v>
      </c>
      <c r="K46" s="1"/>
      <c r="L46" s="15"/>
      <c r="M46" s="4"/>
      <c r="N46" s="4"/>
      <c r="O46" s="1"/>
    </row>
    <row r="47" spans="1:15" x14ac:dyDescent="0.25">
      <c r="A47" s="1"/>
      <c r="B47" s="1"/>
      <c r="C47" s="1"/>
      <c r="D47" s="16"/>
      <c r="E47" s="4"/>
      <c r="F47" s="4"/>
      <c r="G47" s="4"/>
      <c r="H47" s="33"/>
      <c r="J47" s="1"/>
      <c r="K47" s="1"/>
      <c r="L47" s="16"/>
      <c r="M47" s="4"/>
      <c r="N47" s="4"/>
      <c r="O47" s="1"/>
    </row>
    <row r="48" spans="1:15" x14ac:dyDescent="0.25">
      <c r="A48" s="1"/>
      <c r="B48" s="17" t="s">
        <v>4</v>
      </c>
      <c r="C48" s="17" t="s">
        <v>5</v>
      </c>
      <c r="D48" s="17" t="s">
        <v>6</v>
      </c>
      <c r="E48" s="18" t="s">
        <v>7</v>
      </c>
      <c r="F48" s="19"/>
      <c r="G48" s="19"/>
      <c r="H48" s="33"/>
      <c r="J48" s="17" t="s">
        <v>4</v>
      </c>
      <c r="K48" s="17" t="s">
        <v>5</v>
      </c>
      <c r="L48" s="17" t="s">
        <v>6</v>
      </c>
      <c r="M48" s="18" t="s">
        <v>7</v>
      </c>
      <c r="N48" s="19"/>
      <c r="O48" s="1"/>
    </row>
    <row r="49" spans="1:15" x14ac:dyDescent="0.25">
      <c r="A49" s="1"/>
      <c r="B49" s="21">
        <v>3110</v>
      </c>
      <c r="C49" s="22" t="s">
        <v>8</v>
      </c>
      <c r="D49" s="23">
        <f>D9</f>
        <v>0.1628</v>
      </c>
      <c r="E49" s="24">
        <f>ROUND(SUM($C$44*D49),0)</f>
        <v>0</v>
      </c>
      <c r="F49" s="25"/>
      <c r="G49" s="25"/>
      <c r="H49" s="33"/>
      <c r="J49" s="21">
        <v>3320</v>
      </c>
      <c r="K49" s="22" t="s">
        <v>11</v>
      </c>
      <c r="L49" s="54">
        <f>L10</f>
        <v>6.2E-2</v>
      </c>
      <c r="M49" s="24">
        <f>ROUND((SUM($K$44*L49)),0)</f>
        <v>0</v>
      </c>
      <c r="N49" s="25"/>
      <c r="O49" s="1"/>
    </row>
    <row r="50" spans="1:15" x14ac:dyDescent="0.25">
      <c r="A50" s="1"/>
      <c r="B50" s="21">
        <v>3340</v>
      </c>
      <c r="C50" s="22" t="s">
        <v>10</v>
      </c>
      <c r="D50" s="23">
        <f>D10</f>
        <v>1.4500000000000001E-2</v>
      </c>
      <c r="E50" s="24">
        <f>ROUND(SUM($C$44*D50),0)</f>
        <v>0</v>
      </c>
      <c r="F50" s="25"/>
      <c r="G50" s="25"/>
      <c r="H50" s="33"/>
      <c r="J50" s="21">
        <v>3350</v>
      </c>
      <c r="K50" s="22" t="s">
        <v>10</v>
      </c>
      <c r="L50" s="54">
        <f>L11</f>
        <v>1.4500000000000001E-2</v>
      </c>
      <c r="M50" s="24">
        <f t="shared" ref="M50:M52" si="1">ROUND((SUM($K$44*L50)),0)</f>
        <v>0</v>
      </c>
      <c r="N50" s="25"/>
      <c r="O50" s="1"/>
    </row>
    <row r="51" spans="1:15" x14ac:dyDescent="0.25">
      <c r="A51" s="1"/>
      <c r="B51" s="21">
        <v>3510</v>
      </c>
      <c r="C51" s="22" t="s">
        <v>12</v>
      </c>
      <c r="D51" s="23">
        <f>D11</f>
        <v>6.9999999999999999E-4</v>
      </c>
      <c r="E51" s="24">
        <f>ROUND(SUM($C$44*D51),0)</f>
        <v>0</v>
      </c>
      <c r="F51" s="25"/>
      <c r="G51" s="25"/>
      <c r="H51" s="33"/>
      <c r="J51" s="21">
        <v>3520</v>
      </c>
      <c r="K51" s="22" t="s">
        <v>12</v>
      </c>
      <c r="L51" s="54">
        <f>L12</f>
        <v>6.9999999999999999E-4</v>
      </c>
      <c r="M51" s="24">
        <f t="shared" si="1"/>
        <v>0</v>
      </c>
      <c r="N51" s="25"/>
      <c r="O51" s="1"/>
    </row>
    <row r="52" spans="1:15" ht="15.75" thickBot="1" x14ac:dyDescent="0.3">
      <c r="A52" s="1"/>
      <c r="B52" s="21">
        <v>3610</v>
      </c>
      <c r="C52" s="22" t="s">
        <v>13</v>
      </c>
      <c r="D52" s="23">
        <f>D12</f>
        <v>1.7000000000000001E-2</v>
      </c>
      <c r="E52" s="24">
        <f>ROUND(SUM($C$44*D52),0)</f>
        <v>0</v>
      </c>
      <c r="F52" s="25"/>
      <c r="G52" s="25"/>
      <c r="H52" s="33"/>
      <c r="J52" s="21">
        <v>3620</v>
      </c>
      <c r="K52" s="22" t="s">
        <v>13</v>
      </c>
      <c r="L52" s="54">
        <f>L13</f>
        <v>1.7000000000000001E-2</v>
      </c>
      <c r="M52" s="24">
        <f t="shared" si="1"/>
        <v>0</v>
      </c>
      <c r="N52" s="25"/>
      <c r="O52" s="1"/>
    </row>
    <row r="53" spans="1:15" ht="15.75" thickBot="1" x14ac:dyDescent="0.3">
      <c r="A53" s="1"/>
      <c r="B53" s="80" t="s">
        <v>20</v>
      </c>
      <c r="C53" s="81"/>
      <c r="D53" s="81"/>
      <c r="E53" s="35">
        <f>SUM(E49:E52)</f>
        <v>0</v>
      </c>
      <c r="F53" s="36"/>
      <c r="G53" s="36"/>
      <c r="H53" s="33"/>
      <c r="J53" s="80" t="s">
        <v>32</v>
      </c>
      <c r="K53" s="81"/>
      <c r="L53" s="81"/>
      <c r="M53" s="35">
        <f>SUM(M49:M52)</f>
        <v>0</v>
      </c>
      <c r="N53" s="36"/>
      <c r="O53" s="1"/>
    </row>
    <row r="54" spans="1:15" x14ac:dyDescent="0.25">
      <c r="A54" s="1"/>
      <c r="B54" s="1"/>
      <c r="C54" s="1"/>
      <c r="D54" s="1"/>
      <c r="E54" s="4"/>
      <c r="F54" s="4"/>
      <c r="G54" s="4"/>
      <c r="H54" s="33"/>
      <c r="J54" s="1"/>
      <c r="K54" s="1"/>
      <c r="L54" s="1"/>
      <c r="M54" s="1"/>
      <c r="N54" s="1"/>
      <c r="O54" s="1"/>
    </row>
    <row r="55" spans="1:15" x14ac:dyDescent="0.25">
      <c r="A55" s="50"/>
      <c r="B55" s="50"/>
      <c r="C55" s="50"/>
      <c r="D55" s="50"/>
      <c r="E55" s="5"/>
      <c r="F55" s="5"/>
      <c r="G55" s="5"/>
      <c r="H55" s="33"/>
      <c r="I55" s="75"/>
      <c r="J55" s="75"/>
      <c r="K55" s="75"/>
      <c r="L55" s="75"/>
      <c r="M55" s="75"/>
      <c r="N55" s="75"/>
    </row>
    <row r="58" spans="1:15" x14ac:dyDescent="0.25">
      <c r="A58" s="55" t="s">
        <v>81</v>
      </c>
    </row>
  </sheetData>
  <mergeCells count="7">
    <mergeCell ref="B53:D53"/>
    <mergeCell ref="J53:L53"/>
    <mergeCell ref="A1:N1"/>
    <mergeCell ref="B17:D17"/>
    <mergeCell ref="J18:L18"/>
    <mergeCell ref="B40:D40"/>
    <mergeCell ref="J40:L40"/>
  </mergeCells>
  <pageMargins left="0.7" right="0.7" top="0.5" bottom="0.5" header="0.3" footer="0.3"/>
  <pageSetup scale="90" orientation="landscape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workbookViewId="0">
      <selection activeCell="B31" sqref="B31"/>
    </sheetView>
  </sheetViews>
  <sheetFormatPr defaultRowHeight="15" x14ac:dyDescent="0.25"/>
  <cols>
    <col min="1" max="1" width="3.5703125" customWidth="1"/>
    <col min="2" max="2" width="87.140625" bestFit="1" customWidth="1"/>
  </cols>
  <sheetData>
    <row r="1" spans="1:13" x14ac:dyDescent="0.25">
      <c r="A1" t="s">
        <v>38</v>
      </c>
    </row>
    <row r="3" spans="1:13" x14ac:dyDescent="0.25">
      <c r="A3" t="s">
        <v>47</v>
      </c>
    </row>
    <row r="4" spans="1:13" x14ac:dyDescent="0.25">
      <c r="K4">
        <v>45114</v>
      </c>
    </row>
    <row r="5" spans="1:13" x14ac:dyDescent="0.25">
      <c r="A5" t="s">
        <v>57</v>
      </c>
    </row>
    <row r="6" spans="1:13" x14ac:dyDescent="0.25">
      <c r="B6" t="s">
        <v>58</v>
      </c>
    </row>
    <row r="8" spans="1:13" x14ac:dyDescent="0.25">
      <c r="A8" t="s">
        <v>45</v>
      </c>
    </row>
    <row r="9" spans="1:13" x14ac:dyDescent="0.25">
      <c r="A9" t="s">
        <v>46</v>
      </c>
    </row>
    <row r="11" spans="1:13" x14ac:dyDescent="0.25">
      <c r="A11" t="s">
        <v>48</v>
      </c>
    </row>
    <row r="12" spans="1:13" x14ac:dyDescent="0.25">
      <c r="A12" t="s">
        <v>49</v>
      </c>
    </row>
    <row r="13" spans="1:13" x14ac:dyDescent="0.25">
      <c r="A13" t="s">
        <v>50</v>
      </c>
    </row>
    <row r="15" spans="1:13" x14ac:dyDescent="0.25">
      <c r="A15" t="s">
        <v>51</v>
      </c>
      <c r="M15">
        <f>SUM($K$4/1000*0.175)+($K$4/100*0.31)+27</f>
        <v>174.74834999999999</v>
      </c>
    </row>
    <row r="17" spans="1:2" x14ac:dyDescent="0.25">
      <c r="A17" t="s">
        <v>35</v>
      </c>
    </row>
    <row r="18" spans="1:2" x14ac:dyDescent="0.25">
      <c r="B18" t="s">
        <v>34</v>
      </c>
    </row>
    <row r="19" spans="1:2" x14ac:dyDescent="0.25">
      <c r="A19" t="s">
        <v>36</v>
      </c>
    </row>
    <row r="20" spans="1:2" x14ac:dyDescent="0.25">
      <c r="B20" t="s">
        <v>40</v>
      </c>
    </row>
    <row r="21" spans="1:2" x14ac:dyDescent="0.25">
      <c r="B21" t="s">
        <v>55</v>
      </c>
    </row>
    <row r="22" spans="1:2" x14ac:dyDescent="0.25">
      <c r="B22" t="s">
        <v>56</v>
      </c>
    </row>
    <row r="23" spans="1:2" x14ac:dyDescent="0.25">
      <c r="A23" t="s">
        <v>41</v>
      </c>
    </row>
    <row r="24" spans="1:2" x14ac:dyDescent="0.25">
      <c r="B24" t="s">
        <v>42</v>
      </c>
    </row>
    <row r="25" spans="1:2" x14ac:dyDescent="0.25">
      <c r="A25" t="s">
        <v>54</v>
      </c>
    </row>
    <row r="26" spans="1:2" x14ac:dyDescent="0.25">
      <c r="B26" t="s">
        <v>43</v>
      </c>
    </row>
    <row r="27" spans="1:2" x14ac:dyDescent="0.25">
      <c r="A27" t="s">
        <v>44</v>
      </c>
    </row>
    <row r="28" spans="1:2" x14ac:dyDescent="0.25">
      <c r="B28" t="s">
        <v>37</v>
      </c>
    </row>
  </sheetData>
  <pageMargins left="0.7" right="0.7" top="0.75" bottom="0.75" header="0.3" footer="0.3"/>
  <pageSetup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58"/>
  <sheetViews>
    <sheetView workbookViewId="0">
      <selection activeCell="T22" sqref="T22"/>
    </sheetView>
  </sheetViews>
  <sheetFormatPr defaultRowHeight="15" x14ac:dyDescent="0.25"/>
  <cols>
    <col min="1" max="1" width="4.28515625" customWidth="1"/>
    <col min="3" max="3" width="17.7109375" customWidth="1"/>
    <col min="4" max="4" width="11.42578125" customWidth="1"/>
    <col min="5" max="5" width="11.140625" bestFit="1" customWidth="1"/>
    <col min="7" max="7" width="1.7109375" customWidth="1"/>
    <col min="8" max="8" width="2.42578125" customWidth="1"/>
    <col min="9" max="9" width="2.140625" customWidth="1"/>
    <col min="11" max="11" width="18.7109375" customWidth="1"/>
    <col min="12" max="12" width="11.5703125" customWidth="1"/>
    <col min="13" max="13" width="11.5703125" bestFit="1" customWidth="1"/>
  </cols>
  <sheetData>
    <row r="1" spans="1:18" ht="26.25" x14ac:dyDescent="0.4">
      <c r="A1" s="82" t="s">
        <v>77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</row>
    <row r="2" spans="1:18" ht="8.25" customHeight="1" thickBot="1" x14ac:dyDescent="0.3"/>
    <row r="3" spans="1:18" ht="32.25" thickBot="1" x14ac:dyDescent="0.4">
      <c r="A3" s="1"/>
      <c r="B3" s="65" t="s">
        <v>0</v>
      </c>
      <c r="C3" s="3"/>
      <c r="D3" s="1"/>
      <c r="E3" s="66" t="s">
        <v>52</v>
      </c>
      <c r="F3" s="4"/>
      <c r="G3" s="4"/>
      <c r="H3" s="5"/>
      <c r="I3" s="1"/>
      <c r="J3" s="65" t="s">
        <v>1</v>
      </c>
      <c r="K3" s="1"/>
      <c r="L3" s="1"/>
      <c r="M3" s="66" t="s">
        <v>52</v>
      </c>
      <c r="N3" s="1"/>
      <c r="O3" s="1"/>
    </row>
    <row r="4" spans="1:18" ht="15.75" thickBot="1" x14ac:dyDescent="0.3">
      <c r="A4" s="1"/>
      <c r="B4" s="6" t="s">
        <v>2</v>
      </c>
      <c r="C4" s="7"/>
      <c r="D4" s="1"/>
      <c r="E4" s="67">
        <f>ROUND(+C4*1.0017,0)</f>
        <v>0</v>
      </c>
      <c r="F4" s="4"/>
      <c r="G4" s="8"/>
      <c r="H4" s="9"/>
      <c r="I4" s="10"/>
      <c r="J4" s="6" t="s">
        <v>2</v>
      </c>
      <c r="K4" s="11"/>
      <c r="L4" s="4"/>
      <c r="M4" s="77">
        <f>ROUND((K4*1.0017),0)</f>
        <v>0</v>
      </c>
      <c r="N4" s="10"/>
      <c r="O4" s="10"/>
    </row>
    <row r="5" spans="1:18" ht="8.25" customHeight="1" x14ac:dyDescent="0.25">
      <c r="A5" s="1"/>
      <c r="B5" s="1"/>
      <c r="C5" s="1"/>
      <c r="D5" s="1"/>
      <c r="E5" s="4"/>
      <c r="F5" s="4"/>
      <c r="G5" s="4"/>
      <c r="H5" s="5"/>
      <c r="I5" s="1"/>
      <c r="J5" s="1"/>
      <c r="K5" s="12"/>
      <c r="L5" s="13"/>
      <c r="M5" s="4"/>
      <c r="N5" s="1"/>
      <c r="O5" s="1"/>
    </row>
    <row r="6" spans="1:18" x14ac:dyDescent="0.25">
      <c r="A6" s="1"/>
      <c r="B6" s="14" t="s">
        <v>3</v>
      </c>
      <c r="C6" s="1"/>
      <c r="D6" s="15"/>
      <c r="E6" s="4"/>
      <c r="F6" s="4"/>
      <c r="G6" s="4"/>
      <c r="H6" s="5"/>
      <c r="I6" s="1"/>
      <c r="J6" s="14" t="s">
        <v>3</v>
      </c>
      <c r="K6" s="1"/>
      <c r="L6" s="15"/>
      <c r="M6" s="4"/>
      <c r="N6" s="1"/>
      <c r="O6" s="1"/>
    </row>
    <row r="7" spans="1:18" ht="4.5" customHeight="1" x14ac:dyDescent="0.25">
      <c r="A7" s="1"/>
      <c r="B7" s="1"/>
      <c r="C7" s="1"/>
      <c r="D7" s="16"/>
      <c r="E7" s="4"/>
      <c r="F7" s="4"/>
      <c r="G7" s="4"/>
      <c r="H7" s="5"/>
      <c r="I7" s="1"/>
      <c r="J7" s="1"/>
      <c r="K7" s="1"/>
      <c r="L7" s="16"/>
      <c r="M7" s="4"/>
      <c r="N7" s="1"/>
      <c r="O7" s="1"/>
    </row>
    <row r="8" spans="1:18" x14ac:dyDescent="0.25">
      <c r="A8" s="1"/>
      <c r="B8" s="17" t="s">
        <v>4</v>
      </c>
      <c r="C8" s="17" t="s">
        <v>5</v>
      </c>
      <c r="D8" s="17" t="s">
        <v>6</v>
      </c>
      <c r="E8" s="18" t="s">
        <v>7</v>
      </c>
      <c r="F8" s="19"/>
      <c r="G8" s="19"/>
      <c r="H8" s="20"/>
      <c r="I8" s="1"/>
      <c r="J8" s="17" t="s">
        <v>4</v>
      </c>
      <c r="K8" s="17" t="s">
        <v>5</v>
      </c>
      <c r="L8" s="17" t="s">
        <v>6</v>
      </c>
      <c r="M8" s="18" t="s">
        <v>7</v>
      </c>
      <c r="N8" s="1"/>
      <c r="O8" s="1"/>
    </row>
    <row r="9" spans="1:18" x14ac:dyDescent="0.25">
      <c r="A9" s="1"/>
      <c r="B9" s="21">
        <v>3110</v>
      </c>
      <c r="C9" s="22" t="s">
        <v>8</v>
      </c>
      <c r="D9" s="23">
        <v>0.14430000000000001</v>
      </c>
      <c r="E9" s="24">
        <f>ROUND(SUM($C$4*D9),0)</f>
        <v>0</v>
      </c>
      <c r="F9" s="25"/>
      <c r="G9" s="25"/>
      <c r="H9" s="26"/>
      <c r="I9" s="1"/>
      <c r="J9" s="21">
        <v>3220</v>
      </c>
      <c r="K9" s="22" t="s">
        <v>9</v>
      </c>
      <c r="L9" s="58">
        <v>0.15531</v>
      </c>
      <c r="M9" s="24">
        <f t="shared" ref="M9:M14" si="0">ROUND(SUM($K$4*L9),0)</f>
        <v>0</v>
      </c>
      <c r="N9" s="1"/>
      <c r="O9" s="1"/>
    </row>
    <row r="10" spans="1:18" x14ac:dyDescent="0.25">
      <c r="A10" s="1"/>
      <c r="B10" s="21">
        <v>3340</v>
      </c>
      <c r="C10" s="22" t="s">
        <v>10</v>
      </c>
      <c r="D10" s="23">
        <v>1.4500000000000001E-2</v>
      </c>
      <c r="E10" s="24">
        <f>ROUND(SUM($C$4*D10),0)</f>
        <v>0</v>
      </c>
      <c r="F10" s="25"/>
      <c r="G10" s="25"/>
      <c r="H10" s="26"/>
      <c r="I10" s="1"/>
      <c r="J10" s="21">
        <v>3320</v>
      </c>
      <c r="K10" s="22" t="s">
        <v>11</v>
      </c>
      <c r="L10" s="23">
        <v>6.2E-2</v>
      </c>
      <c r="M10" s="24">
        <f t="shared" si="0"/>
        <v>0</v>
      </c>
      <c r="N10" s="1"/>
      <c r="O10" s="1"/>
      <c r="R10" s="76"/>
    </row>
    <row r="11" spans="1:18" x14ac:dyDescent="0.25">
      <c r="A11" s="1"/>
      <c r="B11" s="21">
        <v>3510</v>
      </c>
      <c r="C11" s="22" t="s">
        <v>12</v>
      </c>
      <c r="D11" s="23">
        <v>6.9999999999999999E-4</v>
      </c>
      <c r="E11" s="24">
        <f>ROUND(SUM($C$4*D11),0)</f>
        <v>0</v>
      </c>
      <c r="F11" s="25"/>
      <c r="G11" s="25"/>
      <c r="H11" s="26"/>
      <c r="I11" s="1"/>
      <c r="J11" s="21">
        <v>3350</v>
      </c>
      <c r="K11" s="22" t="s">
        <v>10</v>
      </c>
      <c r="L11" s="23">
        <v>1.4500000000000001E-2</v>
      </c>
      <c r="M11" s="24">
        <f t="shared" si="0"/>
        <v>0</v>
      </c>
      <c r="N11" s="1"/>
      <c r="O11" s="1"/>
      <c r="R11" s="76"/>
    </row>
    <row r="12" spans="1:18" x14ac:dyDescent="0.25">
      <c r="A12" s="1"/>
      <c r="B12" s="21">
        <v>3610</v>
      </c>
      <c r="C12" s="22" t="s">
        <v>13</v>
      </c>
      <c r="D12" s="23">
        <v>1.7000000000000001E-2</v>
      </c>
      <c r="E12" s="24">
        <f>ROUND(SUM($C$4*D12),0)</f>
        <v>0</v>
      </c>
      <c r="F12" s="25"/>
      <c r="G12" s="25"/>
      <c r="H12" s="26"/>
      <c r="I12" s="1"/>
      <c r="J12" s="21">
        <v>3520</v>
      </c>
      <c r="K12" s="22" t="s">
        <v>12</v>
      </c>
      <c r="L12" s="23">
        <v>6.9999999999999999E-4</v>
      </c>
      <c r="M12" s="24">
        <f t="shared" si="0"/>
        <v>0</v>
      </c>
      <c r="N12" s="1"/>
      <c r="O12" s="1"/>
    </row>
    <row r="13" spans="1:18" x14ac:dyDescent="0.25">
      <c r="A13" s="1"/>
      <c r="B13" s="27">
        <v>3712</v>
      </c>
      <c r="C13" s="28" t="s">
        <v>14</v>
      </c>
      <c r="D13" s="29">
        <v>7.4999999999999997E-2</v>
      </c>
      <c r="E13" s="24">
        <f>ROUND(SUM($C$4*D13),0)</f>
        <v>0</v>
      </c>
      <c r="F13" s="25"/>
      <c r="G13" s="25"/>
      <c r="H13" s="26"/>
      <c r="I13" s="1"/>
      <c r="J13" s="27">
        <v>3620</v>
      </c>
      <c r="K13" s="22" t="s">
        <v>13</v>
      </c>
      <c r="L13" s="29">
        <v>1.7000000000000001E-2</v>
      </c>
      <c r="M13" s="24">
        <f t="shared" si="0"/>
        <v>0</v>
      </c>
      <c r="N13" s="1"/>
      <c r="O13" s="1"/>
    </row>
    <row r="14" spans="1:18" x14ac:dyDescent="0.25">
      <c r="A14" s="1"/>
      <c r="B14" s="27">
        <v>3415</v>
      </c>
      <c r="C14" s="28" t="s">
        <v>39</v>
      </c>
      <c r="D14" s="29" t="s">
        <v>15</v>
      </c>
      <c r="E14" s="30">
        <f>SUM($C$4/1000*0.175)+($C$4/100*0.31)+27</f>
        <v>27</v>
      </c>
      <c r="F14" s="25"/>
      <c r="G14" s="25"/>
      <c r="H14" s="26"/>
      <c r="I14" s="1"/>
      <c r="J14" s="27">
        <v>3722</v>
      </c>
      <c r="K14" s="28" t="s">
        <v>14</v>
      </c>
      <c r="L14" s="29">
        <v>7.4999999999999997E-2</v>
      </c>
      <c r="M14" s="24">
        <f t="shared" si="0"/>
        <v>0</v>
      </c>
      <c r="N14" s="1"/>
      <c r="O14" s="1"/>
      <c r="R14" s="76"/>
    </row>
    <row r="15" spans="1:18" x14ac:dyDescent="0.25">
      <c r="A15" s="1"/>
      <c r="B15" s="21">
        <v>3411</v>
      </c>
      <c r="C15" s="22" t="s">
        <v>16</v>
      </c>
      <c r="D15" s="31" t="s">
        <v>17</v>
      </c>
      <c r="E15" s="60"/>
      <c r="F15" s="25"/>
      <c r="G15" s="32"/>
      <c r="H15" s="33"/>
      <c r="I15" s="10"/>
      <c r="J15" s="27">
        <v>3425</v>
      </c>
      <c r="K15" s="28" t="s">
        <v>39</v>
      </c>
      <c r="L15" s="29" t="s">
        <v>15</v>
      </c>
      <c r="M15" s="30">
        <f>ROUND(SUM($K$4/1000*0.175)+($K$4/100*0.31)+27,0)</f>
        <v>27</v>
      </c>
      <c r="N15" s="10"/>
      <c r="O15" s="10"/>
    </row>
    <row r="16" spans="1:18" ht="15.75" thickBot="1" x14ac:dyDescent="0.3">
      <c r="A16" s="1"/>
      <c r="B16" s="27">
        <v>3412</v>
      </c>
      <c r="C16" s="28" t="s">
        <v>18</v>
      </c>
      <c r="D16" s="34" t="s">
        <v>17</v>
      </c>
      <c r="E16" s="63"/>
      <c r="F16" s="25"/>
      <c r="G16" s="32"/>
      <c r="H16" s="33"/>
      <c r="I16" s="10"/>
      <c r="J16" s="21">
        <v>3421</v>
      </c>
      <c r="K16" s="22" t="s">
        <v>19</v>
      </c>
      <c r="L16" s="31" t="s">
        <v>17</v>
      </c>
      <c r="M16" s="59"/>
      <c r="N16" s="10"/>
      <c r="O16" s="10"/>
    </row>
    <row r="17" spans="1:21" ht="15.75" thickBot="1" x14ac:dyDescent="0.3">
      <c r="A17" s="1"/>
      <c r="B17" s="80" t="s">
        <v>20</v>
      </c>
      <c r="C17" s="81"/>
      <c r="D17" s="81"/>
      <c r="E17" s="35">
        <f>SUM(E9:E16)</f>
        <v>27</v>
      </c>
      <c r="F17" s="36"/>
      <c r="G17" s="36"/>
      <c r="H17" s="37"/>
      <c r="I17" s="10"/>
      <c r="J17" s="27">
        <v>3422</v>
      </c>
      <c r="K17" s="28" t="s">
        <v>21</v>
      </c>
      <c r="L17" s="34" t="s">
        <v>17</v>
      </c>
      <c r="M17" s="63"/>
      <c r="N17" s="38"/>
      <c r="O17" s="10"/>
    </row>
    <row r="18" spans="1:21" ht="17.25" customHeight="1" thickBot="1" x14ac:dyDescent="0.3">
      <c r="A18" s="1"/>
      <c r="B18" s="1"/>
      <c r="C18" s="1"/>
      <c r="D18" s="1"/>
      <c r="E18" s="4"/>
      <c r="F18" s="4"/>
      <c r="G18" s="4"/>
      <c r="H18" s="5"/>
      <c r="I18" s="1"/>
      <c r="J18" s="80" t="s">
        <v>20</v>
      </c>
      <c r="K18" s="81"/>
      <c r="L18" s="81"/>
      <c r="M18" s="35">
        <f>SUM(M9:M17)</f>
        <v>27</v>
      </c>
      <c r="N18" s="1"/>
      <c r="O18" s="10"/>
    </row>
    <row r="19" spans="1:21" ht="6" customHeight="1" x14ac:dyDescent="0.25">
      <c r="A19" s="50"/>
      <c r="B19" s="50"/>
      <c r="C19" s="50"/>
      <c r="D19" s="50"/>
      <c r="E19" s="5"/>
      <c r="F19" s="5"/>
      <c r="G19" s="5"/>
      <c r="H19" s="5"/>
      <c r="I19" s="50"/>
      <c r="J19" s="72"/>
      <c r="K19" s="73"/>
      <c r="L19" s="73"/>
      <c r="M19" s="74"/>
      <c r="N19" s="50"/>
      <c r="O19" s="10"/>
    </row>
    <row r="20" spans="1:21" x14ac:dyDescent="0.25">
      <c r="A20" s="1"/>
      <c r="B20" s="14" t="s">
        <v>64</v>
      </c>
      <c r="C20" s="1"/>
      <c r="D20" s="1"/>
      <c r="E20" s="4"/>
      <c r="F20" s="4"/>
      <c r="G20" s="4"/>
      <c r="H20" s="70"/>
      <c r="I20" s="1"/>
      <c r="J20" s="14" t="s">
        <v>65</v>
      </c>
      <c r="K20" s="1"/>
      <c r="L20" s="1"/>
      <c r="M20" s="4"/>
      <c r="N20" s="1"/>
      <c r="O20" s="1"/>
    </row>
    <row r="21" spans="1:21" ht="5.25" customHeight="1" x14ac:dyDescent="0.25">
      <c r="A21" s="1"/>
      <c r="B21" s="1"/>
      <c r="C21" s="1"/>
      <c r="D21" s="1"/>
      <c r="E21" s="4"/>
      <c r="F21" s="4"/>
      <c r="G21" s="4"/>
      <c r="H21" s="70"/>
      <c r="I21" s="12"/>
      <c r="J21" s="1"/>
      <c r="K21" s="1"/>
      <c r="L21" s="1"/>
      <c r="M21" s="4"/>
      <c r="N21" s="1"/>
      <c r="O21" s="1"/>
    </row>
    <row r="22" spans="1:21" ht="30" x14ac:dyDescent="0.25">
      <c r="A22" s="1"/>
      <c r="B22" s="39" t="s">
        <v>4</v>
      </c>
      <c r="C22" s="17" t="s">
        <v>5</v>
      </c>
      <c r="D22" s="40" t="s">
        <v>23</v>
      </c>
      <c r="E22" s="40" t="s">
        <v>24</v>
      </c>
      <c r="F22" s="40" t="s">
        <v>25</v>
      </c>
      <c r="G22" s="41"/>
      <c r="H22" s="71"/>
      <c r="I22" s="41"/>
      <c r="J22" s="39" t="s">
        <v>4</v>
      </c>
      <c r="K22" s="17" t="s">
        <v>5</v>
      </c>
      <c r="L22" s="40" t="s">
        <v>23</v>
      </c>
      <c r="M22" s="40" t="s">
        <v>24</v>
      </c>
      <c r="N22" s="40" t="s">
        <v>25</v>
      </c>
      <c r="O22" s="1"/>
    </row>
    <row r="23" spans="1:21" x14ac:dyDescent="0.25">
      <c r="A23" s="1"/>
      <c r="B23" s="43" t="s">
        <v>67</v>
      </c>
      <c r="C23" s="44" t="s">
        <v>61</v>
      </c>
      <c r="D23" s="61">
        <f>766.8*12</f>
        <v>9201.5999999999985</v>
      </c>
      <c r="E23" s="61">
        <f>1713.23*12</f>
        <v>20558.760000000002</v>
      </c>
      <c r="F23" s="61">
        <f>2573.85*12</f>
        <v>30886.199999999997</v>
      </c>
      <c r="G23" s="62"/>
      <c r="H23" s="47"/>
      <c r="I23" s="45"/>
      <c r="J23" s="43">
        <v>3421</v>
      </c>
      <c r="K23" s="44" t="s">
        <v>61</v>
      </c>
      <c r="L23" s="61">
        <f>651.19*12</f>
        <v>7814.2800000000007</v>
      </c>
      <c r="M23" s="61">
        <f>1462.65*12</f>
        <v>17551.800000000003</v>
      </c>
      <c r="N23" s="61">
        <f>2197.38*12</f>
        <v>26368.560000000001</v>
      </c>
      <c r="O23" s="1"/>
      <c r="S23" s="69"/>
      <c r="T23" s="69"/>
      <c r="U23" s="69"/>
    </row>
    <row r="24" spans="1:21" x14ac:dyDescent="0.25">
      <c r="A24" s="1"/>
      <c r="B24" s="43" t="s">
        <v>67</v>
      </c>
      <c r="C24" s="44" t="s">
        <v>62</v>
      </c>
      <c r="D24" s="61">
        <f>751.8*12</f>
        <v>9021.5999999999985</v>
      </c>
      <c r="E24" s="61">
        <f>1683.23*12</f>
        <v>20198.760000000002</v>
      </c>
      <c r="F24" s="61">
        <f>2528.85*12</f>
        <v>30346.199999999997</v>
      </c>
      <c r="G24" s="62"/>
      <c r="H24" s="47"/>
      <c r="I24" s="45"/>
      <c r="J24" s="43">
        <v>3421</v>
      </c>
      <c r="K24" s="44" t="s">
        <v>62</v>
      </c>
      <c r="L24" s="61">
        <f>636.19*12</f>
        <v>7634.2800000000007</v>
      </c>
      <c r="M24" s="61">
        <f>1424.92*12</f>
        <v>17099.04</v>
      </c>
      <c r="N24" s="61">
        <f>2140.76*12</f>
        <v>25689.120000000003</v>
      </c>
      <c r="O24" s="1"/>
      <c r="S24" s="69"/>
      <c r="T24" s="69"/>
      <c r="U24" s="69"/>
    </row>
    <row r="25" spans="1:21" x14ac:dyDescent="0.25">
      <c r="A25" s="1"/>
      <c r="B25" s="43" t="s">
        <v>67</v>
      </c>
      <c r="C25" s="44" t="s">
        <v>27</v>
      </c>
      <c r="D25" s="61">
        <f>684.42*12</f>
        <v>8213.0399999999991</v>
      </c>
      <c r="E25" s="61">
        <f>1368.85*12</f>
        <v>16426.199999999997</v>
      </c>
      <c r="F25" s="61">
        <f>1936.92*12</f>
        <v>23243.040000000001</v>
      </c>
      <c r="G25" s="62"/>
      <c r="H25" s="47"/>
      <c r="I25" s="45"/>
      <c r="J25" s="43">
        <v>3421</v>
      </c>
      <c r="K25" s="44" t="s">
        <v>63</v>
      </c>
      <c r="L25" s="61">
        <f>667.87*12</f>
        <v>8014.4400000000005</v>
      </c>
      <c r="M25" s="61">
        <f>1335.74*12</f>
        <v>16028.880000000001</v>
      </c>
      <c r="N25" s="61">
        <f>1890.07*12</f>
        <v>22680.84</v>
      </c>
      <c r="O25" s="1"/>
    </row>
    <row r="26" spans="1:21" x14ac:dyDescent="0.25">
      <c r="A26" s="1"/>
      <c r="B26" s="43" t="s">
        <v>66</v>
      </c>
      <c r="C26" s="44" t="s">
        <v>28</v>
      </c>
      <c r="D26" s="64">
        <f>30.39*12</f>
        <v>364.68</v>
      </c>
      <c r="E26" s="64">
        <f>48.61*12</f>
        <v>583.31999999999994</v>
      </c>
      <c r="F26" s="64">
        <f>74.07*12</f>
        <v>888.83999999999992</v>
      </c>
      <c r="G26" s="45"/>
      <c r="H26" s="47"/>
      <c r="I26" s="45"/>
      <c r="J26" s="43">
        <v>3422</v>
      </c>
      <c r="K26" s="44" t="s">
        <v>28</v>
      </c>
      <c r="L26" s="64">
        <f>30.39*12</f>
        <v>364.68</v>
      </c>
      <c r="M26" s="64">
        <f>48.61*12</f>
        <v>583.31999999999994</v>
      </c>
      <c r="N26" s="64">
        <f>74.07*12</f>
        <v>888.83999999999992</v>
      </c>
      <c r="O26" s="1"/>
    </row>
    <row r="27" spans="1:21" ht="7.5" customHeight="1" x14ac:dyDescent="0.25">
      <c r="A27" s="1"/>
      <c r="B27" s="48"/>
      <c r="C27" s="49"/>
      <c r="D27" s="45"/>
      <c r="E27" s="45"/>
      <c r="F27" s="47"/>
      <c r="G27" s="47"/>
      <c r="H27" s="47"/>
      <c r="I27" s="47"/>
      <c r="J27" s="48"/>
      <c r="K27" s="49"/>
      <c r="L27" s="45"/>
      <c r="M27" s="45"/>
      <c r="N27" s="47"/>
      <c r="O27" s="1"/>
    </row>
    <row r="28" spans="1:21" ht="6.75" customHeight="1" x14ac:dyDescent="0.25">
      <c r="A28" s="50"/>
      <c r="B28" s="51"/>
      <c r="C28" s="52"/>
      <c r="D28" s="46"/>
      <c r="E28" s="46"/>
      <c r="F28" s="46"/>
      <c r="G28" s="46"/>
      <c r="H28" s="47"/>
      <c r="I28" s="46"/>
      <c r="J28" s="51"/>
      <c r="K28" s="52"/>
      <c r="L28" s="46"/>
      <c r="M28" s="46"/>
      <c r="N28" s="46"/>
      <c r="O28" s="53"/>
    </row>
    <row r="29" spans="1:21" ht="8.25" customHeight="1" thickBot="1" x14ac:dyDescent="0.3">
      <c r="A29" s="1"/>
      <c r="B29" s="1"/>
      <c r="C29" s="1"/>
      <c r="D29" s="4"/>
      <c r="E29" s="1"/>
      <c r="F29" s="1"/>
      <c r="G29" s="1"/>
      <c r="H29" s="50"/>
      <c r="I29" s="12"/>
      <c r="J29" s="1"/>
      <c r="K29" s="1"/>
      <c r="L29" s="1"/>
      <c r="M29" s="1"/>
      <c r="N29" s="1"/>
      <c r="O29" s="1"/>
    </row>
    <row r="30" spans="1:21" ht="32.25" thickBot="1" x14ac:dyDescent="0.4">
      <c r="A30" s="1"/>
      <c r="B30" s="2" t="s">
        <v>29</v>
      </c>
      <c r="C30" s="3"/>
      <c r="D30" s="1"/>
      <c r="E30" s="66" t="s">
        <v>52</v>
      </c>
      <c r="F30" s="4"/>
      <c r="G30" s="1"/>
      <c r="H30" s="50"/>
      <c r="I30" s="1"/>
      <c r="J30" s="2" t="s">
        <v>30</v>
      </c>
      <c r="K30" s="3"/>
      <c r="L30" s="1"/>
      <c r="M30" s="4"/>
      <c r="N30" s="4"/>
      <c r="O30" s="1"/>
    </row>
    <row r="31" spans="1:21" ht="15.75" thickBot="1" x14ac:dyDescent="0.3">
      <c r="A31" s="1"/>
      <c r="B31" s="6" t="s">
        <v>2</v>
      </c>
      <c r="C31" s="7"/>
      <c r="D31" s="1"/>
      <c r="E31" s="67">
        <f>+C31+E40</f>
        <v>0</v>
      </c>
      <c r="F31" s="4"/>
      <c r="G31" s="1"/>
      <c r="H31" s="50"/>
      <c r="I31" s="1"/>
      <c r="J31" s="6" t="s">
        <v>2</v>
      </c>
      <c r="K31" s="7"/>
      <c r="L31" s="1"/>
      <c r="M31" s="4"/>
      <c r="N31" s="4"/>
      <c r="O31" s="10"/>
    </row>
    <row r="32" spans="1:21" ht="4.5" customHeight="1" x14ac:dyDescent="0.25">
      <c r="A32" s="1"/>
      <c r="B32" s="1"/>
      <c r="C32" s="1"/>
      <c r="D32" s="1"/>
      <c r="E32" s="4"/>
      <c r="F32" s="4"/>
      <c r="G32" s="4"/>
      <c r="H32" s="5"/>
      <c r="I32" s="1"/>
      <c r="J32" s="1"/>
      <c r="K32" s="1"/>
      <c r="L32" s="1"/>
      <c r="M32" s="4"/>
      <c r="N32" s="4"/>
      <c r="O32" s="1"/>
    </row>
    <row r="33" spans="1:15" x14ac:dyDescent="0.25">
      <c r="A33" s="1"/>
      <c r="B33" s="14" t="s">
        <v>3</v>
      </c>
      <c r="C33" s="1"/>
      <c r="D33" s="15"/>
      <c r="E33" s="4"/>
      <c r="F33" s="4"/>
      <c r="G33" s="4"/>
      <c r="H33" s="5"/>
      <c r="I33" s="1"/>
      <c r="J33" s="14" t="s">
        <v>3</v>
      </c>
      <c r="K33" s="1"/>
      <c r="L33" s="15"/>
      <c r="M33" s="4"/>
      <c r="N33" s="4"/>
      <c r="O33" s="1"/>
    </row>
    <row r="34" spans="1:15" x14ac:dyDescent="0.25">
      <c r="A34" s="1"/>
      <c r="B34" s="1"/>
      <c r="C34" s="1"/>
      <c r="D34" s="16"/>
      <c r="E34" s="4"/>
      <c r="F34" s="4"/>
      <c r="G34" s="4"/>
      <c r="H34" s="5"/>
      <c r="I34" s="1"/>
      <c r="J34" s="1"/>
      <c r="K34" s="1"/>
      <c r="L34" s="16"/>
      <c r="M34" s="4"/>
      <c r="N34" s="4"/>
      <c r="O34" s="1"/>
    </row>
    <row r="35" spans="1:15" x14ac:dyDescent="0.25">
      <c r="A35" s="1"/>
      <c r="B35" s="17" t="s">
        <v>4</v>
      </c>
      <c r="C35" s="17" t="s">
        <v>5</v>
      </c>
      <c r="D35" s="17" t="s">
        <v>6</v>
      </c>
      <c r="E35" s="18" t="s">
        <v>7</v>
      </c>
      <c r="F35" s="19"/>
      <c r="G35" s="4"/>
      <c r="H35" s="5"/>
      <c r="I35" s="1"/>
      <c r="J35" s="17" t="s">
        <v>4</v>
      </c>
      <c r="K35" s="17" t="s">
        <v>5</v>
      </c>
      <c r="L35" s="17" t="s">
        <v>6</v>
      </c>
      <c r="M35" s="18" t="s">
        <v>7</v>
      </c>
      <c r="N35" s="19"/>
      <c r="O35" s="1"/>
    </row>
    <row r="36" spans="1:15" x14ac:dyDescent="0.25">
      <c r="A36" s="1"/>
      <c r="B36" s="21">
        <v>3140</v>
      </c>
      <c r="C36" s="22" t="s">
        <v>8</v>
      </c>
      <c r="D36" s="54">
        <v>0.04</v>
      </c>
      <c r="E36" s="24">
        <f>ROUND((SUM($C$31*D36)),0)</f>
        <v>0</v>
      </c>
      <c r="F36" s="25"/>
      <c r="G36" s="4"/>
      <c r="H36" s="5"/>
      <c r="I36" s="1"/>
      <c r="J36" s="21">
        <v>3720</v>
      </c>
      <c r="K36" s="22" t="s">
        <v>31</v>
      </c>
      <c r="L36" s="54">
        <v>3.7499999999999999E-2</v>
      </c>
      <c r="M36" s="24">
        <f>ROUND((SUM($K$31*L36)),0)</f>
        <v>0</v>
      </c>
      <c r="N36" s="25"/>
      <c r="O36" s="1"/>
    </row>
    <row r="37" spans="1:15" x14ac:dyDescent="0.25">
      <c r="A37" s="1"/>
      <c r="B37" s="21">
        <v>3340</v>
      </c>
      <c r="C37" s="22" t="s">
        <v>10</v>
      </c>
      <c r="D37" s="54">
        <f>D10</f>
        <v>1.4500000000000001E-2</v>
      </c>
      <c r="E37" s="24">
        <f>ROUND(SUM($C$31*D37),0)</f>
        <v>0</v>
      </c>
      <c r="F37" s="25"/>
      <c r="G37" s="4"/>
      <c r="H37" s="5"/>
      <c r="I37" s="1"/>
      <c r="J37" s="21">
        <v>3350</v>
      </c>
      <c r="K37" s="22" t="s">
        <v>10</v>
      </c>
      <c r="L37" s="54">
        <f>L11</f>
        <v>1.4500000000000001E-2</v>
      </c>
      <c r="M37" s="24">
        <f>ROUND((SUM($K$31*L37)),0)</f>
        <v>0</v>
      </c>
      <c r="N37" s="25"/>
      <c r="O37" s="1"/>
    </row>
    <row r="38" spans="1:15" x14ac:dyDescent="0.25">
      <c r="A38" s="1"/>
      <c r="B38" s="21">
        <v>3510</v>
      </c>
      <c r="C38" s="22" t="s">
        <v>12</v>
      </c>
      <c r="D38" s="54">
        <f>D11</f>
        <v>6.9999999999999999E-4</v>
      </c>
      <c r="E38" s="24">
        <f>ROUND(SUM($C$31*D38),0)</f>
        <v>0</v>
      </c>
      <c r="F38" s="25"/>
      <c r="G38" s="4"/>
      <c r="H38" s="5"/>
      <c r="I38" s="1"/>
      <c r="J38" s="21">
        <v>3520</v>
      </c>
      <c r="K38" s="22" t="s">
        <v>12</v>
      </c>
      <c r="L38" s="54">
        <f>L12</f>
        <v>6.9999999999999999E-4</v>
      </c>
      <c r="M38" s="24">
        <f>ROUND((SUM($K$31*L38)),0)</f>
        <v>0</v>
      </c>
      <c r="N38" s="25"/>
      <c r="O38" s="1"/>
    </row>
    <row r="39" spans="1:15" ht="15.75" thickBot="1" x14ac:dyDescent="0.3">
      <c r="A39" s="1"/>
      <c r="B39" s="21">
        <v>3610</v>
      </c>
      <c r="C39" s="22" t="s">
        <v>13</v>
      </c>
      <c r="D39" s="54">
        <f>D12</f>
        <v>1.7000000000000001E-2</v>
      </c>
      <c r="E39" s="24">
        <f>ROUND(SUM($C$31*D39),0)</f>
        <v>0</v>
      </c>
      <c r="F39" s="25"/>
      <c r="G39" s="4"/>
      <c r="H39" s="5"/>
      <c r="I39" s="1"/>
      <c r="J39" s="21">
        <v>3620</v>
      </c>
      <c r="K39" s="22" t="s">
        <v>13</v>
      </c>
      <c r="L39" s="54">
        <f>L13</f>
        <v>1.7000000000000001E-2</v>
      </c>
      <c r="M39" s="24">
        <f>ROUND((SUM($K$31*L39)),0)</f>
        <v>0</v>
      </c>
      <c r="N39" s="25"/>
      <c r="O39" s="1"/>
    </row>
    <row r="40" spans="1:15" ht="15.75" thickBot="1" x14ac:dyDescent="0.3">
      <c r="A40" s="1"/>
      <c r="B40" s="80" t="s">
        <v>32</v>
      </c>
      <c r="C40" s="81"/>
      <c r="D40" s="81"/>
      <c r="E40" s="35">
        <f>SUM(E36:E39)</f>
        <v>0</v>
      </c>
      <c r="F40" s="36"/>
      <c r="G40" s="4"/>
      <c r="H40" s="5"/>
      <c r="I40" s="1"/>
      <c r="J40" s="80" t="s">
        <v>32</v>
      </c>
      <c r="K40" s="81"/>
      <c r="L40" s="81"/>
      <c r="M40" s="35">
        <f>SUM(M36:M39)</f>
        <v>0</v>
      </c>
      <c r="N40" s="36"/>
      <c r="O40" s="1"/>
    </row>
    <row r="41" spans="1:15" x14ac:dyDescent="0.25">
      <c r="A41" s="1"/>
      <c r="B41" s="1"/>
      <c r="C41" s="1"/>
      <c r="D41" s="1"/>
      <c r="E41" s="4"/>
      <c r="F41" s="4"/>
      <c r="G41" s="4"/>
      <c r="H41" s="5"/>
      <c r="I41" s="1"/>
      <c r="J41" s="1"/>
      <c r="K41" s="1"/>
      <c r="L41" s="1"/>
      <c r="M41" s="1"/>
      <c r="N41" s="1"/>
      <c r="O41" s="1"/>
    </row>
    <row r="42" spans="1:15" ht="15.75" thickBot="1" x14ac:dyDescent="0.3"/>
    <row r="43" spans="1:15" ht="32.25" thickBot="1" x14ac:dyDescent="0.4">
      <c r="A43" s="1"/>
      <c r="B43" s="65" t="s">
        <v>70</v>
      </c>
      <c r="C43" s="3"/>
      <c r="D43" s="1"/>
      <c r="E43" s="66" t="s">
        <v>52</v>
      </c>
      <c r="F43" s="4"/>
      <c r="G43" s="4"/>
      <c r="H43" s="33"/>
      <c r="J43" s="2" t="s">
        <v>71</v>
      </c>
      <c r="K43" s="3"/>
      <c r="L43" s="1"/>
      <c r="M43" s="4"/>
      <c r="N43" s="4"/>
      <c r="O43" s="1"/>
    </row>
    <row r="44" spans="1:15" ht="15.75" thickBot="1" x14ac:dyDescent="0.3">
      <c r="A44" s="1"/>
      <c r="B44" s="6" t="s">
        <v>2</v>
      </c>
      <c r="C44" s="7"/>
      <c r="D44" s="1"/>
      <c r="E44" s="67">
        <f>ROUND(+C44*1.0017,0)</f>
        <v>0</v>
      </c>
      <c r="F44" s="4"/>
      <c r="G44" s="8"/>
      <c r="H44" s="33"/>
      <c r="J44" s="6" t="s">
        <v>2</v>
      </c>
      <c r="K44" s="7"/>
      <c r="L44" s="1"/>
      <c r="M44" s="4"/>
      <c r="N44" s="4"/>
      <c r="O44" s="10"/>
    </row>
    <row r="45" spans="1:15" x14ac:dyDescent="0.25">
      <c r="A45" s="1"/>
      <c r="B45" s="1"/>
      <c r="C45" s="1"/>
      <c r="D45" s="1"/>
      <c r="E45" s="4"/>
      <c r="F45" s="4"/>
      <c r="G45" s="4"/>
      <c r="H45" s="33"/>
      <c r="J45" s="1"/>
      <c r="K45" s="1"/>
      <c r="L45" s="1"/>
      <c r="M45" s="4"/>
      <c r="N45" s="4"/>
      <c r="O45" s="1"/>
    </row>
    <row r="46" spans="1:15" x14ac:dyDescent="0.25">
      <c r="A46" s="1"/>
      <c r="B46" s="14" t="s">
        <v>3</v>
      </c>
      <c r="C46" s="1"/>
      <c r="D46" s="15"/>
      <c r="E46" s="4"/>
      <c r="F46" s="4"/>
      <c r="G46" s="4"/>
      <c r="H46" s="33"/>
      <c r="J46" s="14" t="s">
        <v>3</v>
      </c>
      <c r="K46" s="1"/>
      <c r="L46" s="15"/>
      <c r="M46" s="4"/>
      <c r="N46" s="4"/>
      <c r="O46" s="1"/>
    </row>
    <row r="47" spans="1:15" x14ac:dyDescent="0.25">
      <c r="A47" s="1"/>
      <c r="B47" s="1"/>
      <c r="C47" s="1"/>
      <c r="D47" s="16"/>
      <c r="E47" s="4"/>
      <c r="F47" s="4"/>
      <c r="G47" s="4"/>
      <c r="H47" s="33"/>
      <c r="J47" s="1"/>
      <c r="K47" s="1"/>
      <c r="L47" s="16"/>
      <c r="M47" s="4"/>
      <c r="N47" s="4"/>
      <c r="O47" s="1"/>
    </row>
    <row r="48" spans="1:15" x14ac:dyDescent="0.25">
      <c r="A48" s="1"/>
      <c r="B48" s="17" t="s">
        <v>4</v>
      </c>
      <c r="C48" s="17" t="s">
        <v>5</v>
      </c>
      <c r="D48" s="17" t="s">
        <v>6</v>
      </c>
      <c r="E48" s="18" t="s">
        <v>7</v>
      </c>
      <c r="F48" s="19"/>
      <c r="G48" s="19"/>
      <c r="H48" s="33"/>
      <c r="J48" s="17" t="s">
        <v>4</v>
      </c>
      <c r="K48" s="17" t="s">
        <v>5</v>
      </c>
      <c r="L48" s="17" t="s">
        <v>6</v>
      </c>
      <c r="M48" s="18" t="s">
        <v>7</v>
      </c>
      <c r="N48" s="19"/>
      <c r="O48" s="1"/>
    </row>
    <row r="49" spans="1:15" x14ac:dyDescent="0.25">
      <c r="A49" s="1"/>
      <c r="B49" s="21">
        <v>3110</v>
      </c>
      <c r="C49" s="22" t="s">
        <v>8</v>
      </c>
      <c r="D49" s="23">
        <f>D9</f>
        <v>0.14430000000000001</v>
      </c>
      <c r="E49" s="24">
        <f>ROUND(SUM($C$44*D49),0)</f>
        <v>0</v>
      </c>
      <c r="F49" s="25"/>
      <c r="G49" s="25"/>
      <c r="H49" s="33"/>
      <c r="J49" s="21">
        <v>3320</v>
      </c>
      <c r="K49" s="22" t="s">
        <v>11</v>
      </c>
      <c r="L49" s="54">
        <f>L10</f>
        <v>6.2E-2</v>
      </c>
      <c r="M49" s="24">
        <f>ROUND((SUM($K$44*L49)),0)</f>
        <v>0</v>
      </c>
      <c r="N49" s="25"/>
      <c r="O49" s="1"/>
    </row>
    <row r="50" spans="1:15" x14ac:dyDescent="0.25">
      <c r="A50" s="1"/>
      <c r="B50" s="21">
        <v>3340</v>
      </c>
      <c r="C50" s="22" t="s">
        <v>10</v>
      </c>
      <c r="D50" s="23">
        <f>D10</f>
        <v>1.4500000000000001E-2</v>
      </c>
      <c r="E50" s="24">
        <f>ROUND(SUM($C$44*D50),0)</f>
        <v>0</v>
      </c>
      <c r="F50" s="25"/>
      <c r="G50" s="25"/>
      <c r="H50" s="33"/>
      <c r="J50" s="21">
        <v>3350</v>
      </c>
      <c r="K50" s="22" t="s">
        <v>10</v>
      </c>
      <c r="L50" s="54">
        <f>L11</f>
        <v>1.4500000000000001E-2</v>
      </c>
      <c r="M50" s="24">
        <f t="shared" ref="M50:M52" si="1">ROUND((SUM($K$44*L50)),0)</f>
        <v>0</v>
      </c>
      <c r="N50" s="25"/>
      <c r="O50" s="1"/>
    </row>
    <row r="51" spans="1:15" x14ac:dyDescent="0.25">
      <c r="A51" s="1"/>
      <c r="B51" s="21">
        <v>3510</v>
      </c>
      <c r="C51" s="22" t="s">
        <v>12</v>
      </c>
      <c r="D51" s="23">
        <f>D11</f>
        <v>6.9999999999999999E-4</v>
      </c>
      <c r="E51" s="24">
        <f>ROUND(SUM($C$44*D51),0)</f>
        <v>0</v>
      </c>
      <c r="F51" s="25"/>
      <c r="G51" s="25"/>
      <c r="H51" s="33"/>
      <c r="J51" s="21">
        <v>3520</v>
      </c>
      <c r="K51" s="22" t="s">
        <v>12</v>
      </c>
      <c r="L51" s="54">
        <f>L12</f>
        <v>6.9999999999999999E-4</v>
      </c>
      <c r="M51" s="24">
        <f t="shared" si="1"/>
        <v>0</v>
      </c>
      <c r="N51" s="25"/>
      <c r="O51" s="1"/>
    </row>
    <row r="52" spans="1:15" ht="15.75" thickBot="1" x14ac:dyDescent="0.3">
      <c r="A52" s="1"/>
      <c r="B52" s="21">
        <v>3610</v>
      </c>
      <c r="C52" s="22" t="s">
        <v>13</v>
      </c>
      <c r="D52" s="23">
        <f>D12</f>
        <v>1.7000000000000001E-2</v>
      </c>
      <c r="E52" s="24">
        <f>ROUND(SUM($C$44*D52),0)</f>
        <v>0</v>
      </c>
      <c r="F52" s="25"/>
      <c r="G52" s="25"/>
      <c r="H52" s="33"/>
      <c r="J52" s="21">
        <v>3620</v>
      </c>
      <c r="K52" s="22" t="s">
        <v>13</v>
      </c>
      <c r="L52" s="54">
        <f>L13</f>
        <v>1.7000000000000001E-2</v>
      </c>
      <c r="M52" s="24">
        <f t="shared" si="1"/>
        <v>0</v>
      </c>
      <c r="N52" s="25"/>
      <c r="O52" s="1"/>
    </row>
    <row r="53" spans="1:15" ht="15.75" thickBot="1" x14ac:dyDescent="0.3">
      <c r="A53" s="1"/>
      <c r="B53" s="80" t="s">
        <v>20</v>
      </c>
      <c r="C53" s="81"/>
      <c r="D53" s="81"/>
      <c r="E53" s="35">
        <f>SUM(E49:E52)</f>
        <v>0</v>
      </c>
      <c r="F53" s="36"/>
      <c r="G53" s="36"/>
      <c r="H53" s="33"/>
      <c r="J53" s="80" t="s">
        <v>32</v>
      </c>
      <c r="K53" s="81"/>
      <c r="L53" s="81"/>
      <c r="M53" s="35">
        <f>SUM(M49:M52)</f>
        <v>0</v>
      </c>
      <c r="N53" s="36"/>
      <c r="O53" s="1"/>
    </row>
    <row r="54" spans="1:15" x14ac:dyDescent="0.25">
      <c r="A54" s="1"/>
      <c r="B54" s="1"/>
      <c r="C54" s="1"/>
      <c r="D54" s="1"/>
      <c r="E54" s="4"/>
      <c r="F54" s="4"/>
      <c r="G54" s="4"/>
      <c r="H54" s="33"/>
      <c r="J54" s="1"/>
      <c r="K54" s="1"/>
      <c r="L54" s="1"/>
      <c r="M54" s="1"/>
      <c r="N54" s="1"/>
      <c r="O54" s="1"/>
    </row>
    <row r="55" spans="1:15" x14ac:dyDescent="0.25">
      <c r="A55" s="50"/>
      <c r="B55" s="50"/>
      <c r="C55" s="50"/>
      <c r="D55" s="50"/>
      <c r="E55" s="5"/>
      <c r="F55" s="5"/>
      <c r="G55" s="5"/>
      <c r="H55" s="33"/>
      <c r="I55" s="75"/>
      <c r="J55" s="75"/>
      <c r="K55" s="75"/>
      <c r="L55" s="75"/>
      <c r="M55" s="75"/>
      <c r="N55" s="75"/>
    </row>
    <row r="58" spans="1:15" x14ac:dyDescent="0.25">
      <c r="A58" s="55" t="s">
        <v>75</v>
      </c>
    </row>
  </sheetData>
  <mergeCells count="7">
    <mergeCell ref="B53:D53"/>
    <mergeCell ref="J53:L53"/>
    <mergeCell ref="A1:N1"/>
    <mergeCell ref="B17:D17"/>
    <mergeCell ref="J18:L18"/>
    <mergeCell ref="B40:D40"/>
    <mergeCell ref="J40:L40"/>
  </mergeCells>
  <pageMargins left="0.7" right="0.7" top="0.5" bottom="0.5" header="0.3" footer="0.3"/>
  <pageSetup scale="90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58"/>
  <sheetViews>
    <sheetView workbookViewId="0">
      <selection sqref="A1:N1"/>
    </sheetView>
  </sheetViews>
  <sheetFormatPr defaultRowHeight="15" x14ac:dyDescent="0.25"/>
  <cols>
    <col min="1" max="1" width="4.28515625" customWidth="1"/>
    <col min="3" max="3" width="17.7109375" customWidth="1"/>
    <col min="4" max="4" width="11.42578125" customWidth="1"/>
    <col min="5" max="5" width="11.140625" bestFit="1" customWidth="1"/>
    <col min="7" max="7" width="1.7109375" customWidth="1"/>
    <col min="8" max="8" width="2.42578125" customWidth="1"/>
    <col min="9" max="9" width="2.140625" customWidth="1"/>
    <col min="11" max="11" width="18.7109375" customWidth="1"/>
    <col min="12" max="12" width="11.5703125" customWidth="1"/>
    <col min="13" max="13" width="11.5703125" bestFit="1" customWidth="1"/>
  </cols>
  <sheetData>
    <row r="1" spans="1:18" ht="26.25" x14ac:dyDescent="0.4">
      <c r="A1" s="82" t="s">
        <v>76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</row>
    <row r="2" spans="1:18" ht="8.25" customHeight="1" thickBot="1" x14ac:dyDescent="0.3"/>
    <row r="3" spans="1:18" ht="32.25" thickBot="1" x14ac:dyDescent="0.4">
      <c r="A3" s="1"/>
      <c r="B3" s="65" t="s">
        <v>0</v>
      </c>
      <c r="C3" s="3"/>
      <c r="D3" s="1"/>
      <c r="E3" s="66" t="s">
        <v>52</v>
      </c>
      <c r="F3" s="4"/>
      <c r="G3" s="4"/>
      <c r="H3" s="5"/>
      <c r="I3" s="1"/>
      <c r="J3" s="65" t="s">
        <v>1</v>
      </c>
      <c r="K3" s="1"/>
      <c r="L3" s="1"/>
      <c r="M3" s="66" t="s">
        <v>52</v>
      </c>
      <c r="N3" s="1"/>
      <c r="O3" s="1"/>
    </row>
    <row r="4" spans="1:18" ht="15.75" thickBot="1" x14ac:dyDescent="0.3">
      <c r="A4" s="1"/>
      <c r="B4" s="6" t="s">
        <v>2</v>
      </c>
      <c r="C4" s="7">
        <v>131350</v>
      </c>
      <c r="D4" s="1"/>
      <c r="E4" s="67">
        <f>ROUND(+C4*1.0017,0)</f>
        <v>131573</v>
      </c>
      <c r="F4" s="4"/>
      <c r="G4" s="8"/>
      <c r="H4" s="9"/>
      <c r="I4" s="10"/>
      <c r="J4" s="6" t="s">
        <v>2</v>
      </c>
      <c r="K4" s="11"/>
      <c r="L4" s="4"/>
      <c r="M4" s="68">
        <f>ROUND((K4*1.0017),0)</f>
        <v>0</v>
      </c>
      <c r="N4" s="10"/>
      <c r="O4" s="10"/>
    </row>
    <row r="5" spans="1:18" ht="8.25" customHeight="1" x14ac:dyDescent="0.25">
      <c r="A5" s="1"/>
      <c r="B5" s="1"/>
      <c r="C5" s="1"/>
      <c r="D5" s="1"/>
      <c r="E5" s="4"/>
      <c r="F5" s="4"/>
      <c r="G5" s="4"/>
      <c r="H5" s="5"/>
      <c r="I5" s="1"/>
      <c r="J5" s="1"/>
      <c r="K5" s="12"/>
      <c r="L5" s="13"/>
      <c r="M5" s="4"/>
      <c r="N5" s="1"/>
      <c r="O5" s="1"/>
    </row>
    <row r="6" spans="1:18" x14ac:dyDescent="0.25">
      <c r="A6" s="1"/>
      <c r="B6" s="14" t="s">
        <v>3</v>
      </c>
      <c r="C6" s="1"/>
      <c r="D6" s="15"/>
      <c r="E6" s="4"/>
      <c r="F6" s="4"/>
      <c r="G6" s="4"/>
      <c r="H6" s="5"/>
      <c r="I6" s="1"/>
      <c r="J6" s="14" t="s">
        <v>3</v>
      </c>
      <c r="K6" s="1"/>
      <c r="L6" s="15"/>
      <c r="M6" s="4"/>
      <c r="N6" s="1"/>
      <c r="O6" s="1"/>
    </row>
    <row r="7" spans="1:18" ht="4.5" customHeight="1" x14ac:dyDescent="0.25">
      <c r="A7" s="1"/>
      <c r="B7" s="1"/>
      <c r="C7" s="1"/>
      <c r="D7" s="16"/>
      <c r="E7" s="4"/>
      <c r="F7" s="4"/>
      <c r="G7" s="4"/>
      <c r="H7" s="5"/>
      <c r="I7" s="1"/>
      <c r="J7" s="1"/>
      <c r="K7" s="1"/>
      <c r="L7" s="16"/>
      <c r="M7" s="4"/>
      <c r="N7" s="1"/>
      <c r="O7" s="1"/>
    </row>
    <row r="8" spans="1:18" x14ac:dyDescent="0.25">
      <c r="A8" s="1"/>
      <c r="B8" s="17" t="s">
        <v>4</v>
      </c>
      <c r="C8" s="17" t="s">
        <v>5</v>
      </c>
      <c r="D8" s="17" t="s">
        <v>6</v>
      </c>
      <c r="E8" s="18" t="s">
        <v>7</v>
      </c>
      <c r="F8" s="19"/>
      <c r="G8" s="19"/>
      <c r="H8" s="20"/>
      <c r="I8" s="1"/>
      <c r="J8" s="17" t="s">
        <v>4</v>
      </c>
      <c r="K8" s="17" t="s">
        <v>5</v>
      </c>
      <c r="L8" s="17" t="s">
        <v>6</v>
      </c>
      <c r="M8" s="18" t="s">
        <v>7</v>
      </c>
      <c r="N8" s="1"/>
      <c r="O8" s="1"/>
    </row>
    <row r="9" spans="1:18" x14ac:dyDescent="0.25">
      <c r="A9" s="1"/>
      <c r="B9" s="21">
        <v>3110</v>
      </c>
      <c r="C9" s="22" t="s">
        <v>8</v>
      </c>
      <c r="D9" s="23">
        <v>0.1258</v>
      </c>
      <c r="E9" s="24">
        <f>ROUND(SUM($C$4*D9),0)</f>
        <v>16524</v>
      </c>
      <c r="F9" s="25"/>
      <c r="G9" s="25"/>
      <c r="H9" s="26"/>
      <c r="I9" s="1"/>
      <c r="J9" s="21">
        <v>3220</v>
      </c>
      <c r="K9" s="22" t="s">
        <v>9</v>
      </c>
      <c r="L9" s="58">
        <v>0.13880000000000001</v>
      </c>
      <c r="M9" s="24">
        <f t="shared" ref="M9:M14" si="0">ROUND(SUM($K$4*L9),0)</f>
        <v>0</v>
      </c>
      <c r="N9" s="1"/>
      <c r="O9" s="1"/>
    </row>
    <row r="10" spans="1:18" x14ac:dyDescent="0.25">
      <c r="A10" s="1"/>
      <c r="B10" s="21">
        <v>3340</v>
      </c>
      <c r="C10" s="22" t="s">
        <v>10</v>
      </c>
      <c r="D10" s="23">
        <v>1.4500000000000001E-2</v>
      </c>
      <c r="E10" s="24">
        <f>ROUND(SUM($C$4*D10),0)</f>
        <v>1905</v>
      </c>
      <c r="F10" s="25"/>
      <c r="G10" s="25"/>
      <c r="H10" s="26"/>
      <c r="I10" s="1"/>
      <c r="J10" s="21">
        <v>3320</v>
      </c>
      <c r="K10" s="22" t="s">
        <v>11</v>
      </c>
      <c r="L10" s="23">
        <v>6.2E-2</v>
      </c>
      <c r="M10" s="24">
        <f t="shared" si="0"/>
        <v>0</v>
      </c>
      <c r="N10" s="1"/>
      <c r="O10" s="1"/>
      <c r="R10" s="76"/>
    </row>
    <row r="11" spans="1:18" x14ac:dyDescent="0.25">
      <c r="A11" s="1"/>
      <c r="B11" s="21">
        <v>3510</v>
      </c>
      <c r="C11" s="22" t="s">
        <v>12</v>
      </c>
      <c r="D11" s="23">
        <v>6.9999999999999999E-4</v>
      </c>
      <c r="E11" s="24">
        <f>ROUND(SUM($C$4*D11),0)</f>
        <v>92</v>
      </c>
      <c r="F11" s="25"/>
      <c r="G11" s="25"/>
      <c r="H11" s="26"/>
      <c r="I11" s="1"/>
      <c r="J11" s="21">
        <v>3350</v>
      </c>
      <c r="K11" s="22" t="s">
        <v>10</v>
      </c>
      <c r="L11" s="23">
        <v>1.4500000000000001E-2</v>
      </c>
      <c r="M11" s="24">
        <f t="shared" si="0"/>
        <v>0</v>
      </c>
      <c r="N11" s="1"/>
      <c r="O11" s="1"/>
      <c r="R11" s="76"/>
    </row>
    <row r="12" spans="1:18" x14ac:dyDescent="0.25">
      <c r="A12" s="1"/>
      <c r="B12" s="21">
        <v>3610</v>
      </c>
      <c r="C12" s="22" t="s">
        <v>13</v>
      </c>
      <c r="D12" s="23">
        <v>1.6E-2</v>
      </c>
      <c r="E12" s="24">
        <f>ROUND(SUM($C$4*D12),0)</f>
        <v>2102</v>
      </c>
      <c r="F12" s="25"/>
      <c r="G12" s="25"/>
      <c r="H12" s="26"/>
      <c r="I12" s="1"/>
      <c r="J12" s="21">
        <v>3520</v>
      </c>
      <c r="K12" s="22" t="s">
        <v>12</v>
      </c>
      <c r="L12" s="23">
        <v>6.9999999999999999E-4</v>
      </c>
      <c r="M12" s="24">
        <f t="shared" si="0"/>
        <v>0</v>
      </c>
      <c r="N12" s="1"/>
      <c r="O12" s="1"/>
    </row>
    <row r="13" spans="1:18" x14ac:dyDescent="0.25">
      <c r="A13" s="1"/>
      <c r="B13" s="27">
        <v>3712</v>
      </c>
      <c r="C13" s="28" t="s">
        <v>14</v>
      </c>
      <c r="D13" s="29">
        <v>8.2500000000000004E-2</v>
      </c>
      <c r="E13" s="24">
        <f>ROUND(SUM($C$4*D13),0)</f>
        <v>10836</v>
      </c>
      <c r="F13" s="25"/>
      <c r="G13" s="25"/>
      <c r="H13" s="26"/>
      <c r="I13" s="1"/>
      <c r="J13" s="27">
        <v>3620</v>
      </c>
      <c r="K13" s="22" t="s">
        <v>13</v>
      </c>
      <c r="L13" s="29">
        <v>1.6E-2</v>
      </c>
      <c r="M13" s="24">
        <f t="shared" si="0"/>
        <v>0</v>
      </c>
      <c r="N13" s="1"/>
      <c r="O13" s="1"/>
    </row>
    <row r="14" spans="1:18" x14ac:dyDescent="0.25">
      <c r="A14" s="1"/>
      <c r="B14" s="27">
        <v>3415</v>
      </c>
      <c r="C14" s="28" t="s">
        <v>39</v>
      </c>
      <c r="D14" s="29" t="s">
        <v>15</v>
      </c>
      <c r="E14" s="30">
        <f>SUM($C$4/1000*0.175)+($C$4/100*0.31)+27</f>
        <v>457.17124999999999</v>
      </c>
      <c r="F14" s="25"/>
      <c r="G14" s="25"/>
      <c r="H14" s="26"/>
      <c r="I14" s="1"/>
      <c r="J14" s="27">
        <v>3722</v>
      </c>
      <c r="K14" s="28" t="s">
        <v>14</v>
      </c>
      <c r="L14" s="29">
        <v>8.2500000000000004E-2</v>
      </c>
      <c r="M14" s="24">
        <f t="shared" si="0"/>
        <v>0</v>
      </c>
      <c r="N14" s="1"/>
      <c r="O14" s="1"/>
      <c r="R14" s="76"/>
    </row>
    <row r="15" spans="1:18" x14ac:dyDescent="0.25">
      <c r="A15" s="1"/>
      <c r="B15" s="21">
        <v>3411</v>
      </c>
      <c r="C15" s="22" t="s">
        <v>16</v>
      </c>
      <c r="D15" s="31" t="s">
        <v>17</v>
      </c>
      <c r="E15" s="60"/>
      <c r="F15" s="25"/>
      <c r="G15" s="32"/>
      <c r="H15" s="33"/>
      <c r="I15" s="10"/>
      <c r="J15" s="27">
        <v>3425</v>
      </c>
      <c r="K15" s="28" t="s">
        <v>39</v>
      </c>
      <c r="L15" s="29" t="s">
        <v>15</v>
      </c>
      <c r="M15" s="30">
        <f>ROUND(SUM($K$4/1000*0.175)+($K$4/100*0.31)+27,0)</f>
        <v>27</v>
      </c>
      <c r="N15" s="10"/>
      <c r="O15" s="10"/>
    </row>
    <row r="16" spans="1:18" ht="15.75" thickBot="1" x14ac:dyDescent="0.3">
      <c r="A16" s="1"/>
      <c r="B16" s="27">
        <v>3412</v>
      </c>
      <c r="C16" s="28" t="s">
        <v>18</v>
      </c>
      <c r="D16" s="34" t="s">
        <v>17</v>
      </c>
      <c r="E16" s="63"/>
      <c r="F16" s="25"/>
      <c r="G16" s="32"/>
      <c r="H16" s="33"/>
      <c r="I16" s="10"/>
      <c r="J16" s="21">
        <v>3421</v>
      </c>
      <c r="K16" s="22" t="s">
        <v>19</v>
      </c>
      <c r="L16" s="31" t="s">
        <v>17</v>
      </c>
      <c r="M16" s="59"/>
      <c r="N16" s="10"/>
      <c r="O16" s="10"/>
    </row>
    <row r="17" spans="1:21" ht="15.75" thickBot="1" x14ac:dyDescent="0.3">
      <c r="A17" s="1"/>
      <c r="B17" s="80" t="s">
        <v>20</v>
      </c>
      <c r="C17" s="81"/>
      <c r="D17" s="81"/>
      <c r="E17" s="35">
        <f>SUM(E9:E16)</f>
        <v>31916.171249999999</v>
      </c>
      <c r="F17" s="36"/>
      <c r="G17" s="36"/>
      <c r="H17" s="37"/>
      <c r="I17" s="10"/>
      <c r="J17" s="27">
        <v>3422</v>
      </c>
      <c r="K17" s="28" t="s">
        <v>21</v>
      </c>
      <c r="L17" s="34" t="s">
        <v>17</v>
      </c>
      <c r="M17" s="63"/>
      <c r="N17" s="38"/>
      <c r="O17" s="10"/>
    </row>
    <row r="18" spans="1:21" ht="17.25" customHeight="1" thickBot="1" x14ac:dyDescent="0.3">
      <c r="A18" s="1"/>
      <c r="B18" s="1"/>
      <c r="C18" s="1"/>
      <c r="D18" s="1"/>
      <c r="E18" s="4"/>
      <c r="F18" s="4"/>
      <c r="G18" s="4"/>
      <c r="H18" s="5"/>
      <c r="I18" s="1"/>
      <c r="J18" s="80" t="s">
        <v>20</v>
      </c>
      <c r="K18" s="81"/>
      <c r="L18" s="81"/>
      <c r="M18" s="35">
        <f>SUM(M9:M17)</f>
        <v>27</v>
      </c>
      <c r="N18" s="1"/>
      <c r="O18" s="10"/>
    </row>
    <row r="19" spans="1:21" ht="6" customHeight="1" x14ac:dyDescent="0.25">
      <c r="A19" s="50"/>
      <c r="B19" s="50"/>
      <c r="C19" s="50"/>
      <c r="D19" s="50"/>
      <c r="E19" s="5"/>
      <c r="F19" s="5"/>
      <c r="G19" s="5"/>
      <c r="H19" s="5"/>
      <c r="I19" s="50"/>
      <c r="J19" s="72"/>
      <c r="K19" s="73"/>
      <c r="L19" s="73"/>
      <c r="M19" s="74"/>
      <c r="N19" s="50"/>
      <c r="O19" s="10"/>
    </row>
    <row r="20" spans="1:21" x14ac:dyDescent="0.25">
      <c r="A20" s="1"/>
      <c r="B20" s="14" t="s">
        <v>64</v>
      </c>
      <c r="C20" s="1"/>
      <c r="D20" s="1"/>
      <c r="E20" s="4"/>
      <c r="F20" s="4"/>
      <c r="G20" s="4"/>
      <c r="H20" s="70"/>
      <c r="I20" s="1"/>
      <c r="J20" s="14" t="s">
        <v>65</v>
      </c>
      <c r="K20" s="1"/>
      <c r="L20" s="1"/>
      <c r="M20" s="4"/>
      <c r="N20" s="1"/>
      <c r="O20" s="1"/>
    </row>
    <row r="21" spans="1:21" ht="5.25" customHeight="1" x14ac:dyDescent="0.25">
      <c r="A21" s="1"/>
      <c r="B21" s="1"/>
      <c r="C21" s="1"/>
      <c r="D21" s="1"/>
      <c r="E21" s="4"/>
      <c r="F21" s="4"/>
      <c r="G21" s="4"/>
      <c r="H21" s="70"/>
      <c r="I21" s="12"/>
      <c r="J21" s="1"/>
      <c r="K21" s="1"/>
      <c r="L21" s="1"/>
      <c r="M21" s="4"/>
      <c r="N21" s="1"/>
      <c r="O21" s="1"/>
    </row>
    <row r="22" spans="1:21" ht="30" x14ac:dyDescent="0.25">
      <c r="A22" s="1"/>
      <c r="B22" s="39" t="s">
        <v>4</v>
      </c>
      <c r="C22" s="17" t="s">
        <v>5</v>
      </c>
      <c r="D22" s="40" t="s">
        <v>23</v>
      </c>
      <c r="E22" s="40" t="s">
        <v>24</v>
      </c>
      <c r="F22" s="40" t="s">
        <v>25</v>
      </c>
      <c r="G22" s="41"/>
      <c r="H22" s="71"/>
      <c r="I22" s="41"/>
      <c r="J22" s="39" t="s">
        <v>4</v>
      </c>
      <c r="K22" s="17" t="s">
        <v>5</v>
      </c>
      <c r="L22" s="40" t="s">
        <v>23</v>
      </c>
      <c r="M22" s="40" t="s">
        <v>24</v>
      </c>
      <c r="N22" s="40" t="s">
        <v>25</v>
      </c>
      <c r="O22" s="1"/>
    </row>
    <row r="23" spans="1:21" x14ac:dyDescent="0.25">
      <c r="A23" s="1"/>
      <c r="B23" s="43" t="s">
        <v>67</v>
      </c>
      <c r="C23" s="44" t="s">
        <v>61</v>
      </c>
      <c r="D23" s="61">
        <v>8599.68</v>
      </c>
      <c r="E23" s="61">
        <v>19213.8</v>
      </c>
      <c r="F23" s="61">
        <v>28865.64</v>
      </c>
      <c r="G23" s="62"/>
      <c r="H23" s="47"/>
      <c r="I23" s="45"/>
      <c r="J23" s="43">
        <v>3421</v>
      </c>
      <c r="K23" s="44" t="s">
        <v>61</v>
      </c>
      <c r="L23" s="61">
        <v>7896</v>
      </c>
      <c r="M23" s="61">
        <v>16317</v>
      </c>
      <c r="N23" s="61">
        <v>24513</v>
      </c>
      <c r="O23" s="1"/>
      <c r="S23" s="69"/>
      <c r="T23" s="69"/>
      <c r="U23" s="69"/>
    </row>
    <row r="24" spans="1:21" x14ac:dyDescent="0.25">
      <c r="A24" s="1"/>
      <c r="B24" s="43" t="s">
        <v>67</v>
      </c>
      <c r="C24" s="44" t="s">
        <v>62</v>
      </c>
      <c r="D24" s="61">
        <v>8419.68</v>
      </c>
      <c r="E24" s="61">
        <v>18853.8</v>
      </c>
      <c r="F24" s="61">
        <v>28325.64</v>
      </c>
      <c r="G24" s="62"/>
      <c r="H24" s="47"/>
      <c r="I24" s="45"/>
      <c r="J24" s="43">
        <v>3421</v>
      </c>
      <c r="K24" s="44" t="s">
        <v>62</v>
      </c>
      <c r="L24" s="61">
        <v>7303</v>
      </c>
      <c r="M24" s="61">
        <v>15957</v>
      </c>
      <c r="N24" s="61">
        <v>23974</v>
      </c>
      <c r="O24" s="1"/>
      <c r="S24" s="69"/>
      <c r="T24" s="69"/>
      <c r="U24" s="69"/>
    </row>
    <row r="25" spans="1:21" x14ac:dyDescent="0.25">
      <c r="A25" s="1"/>
      <c r="B25" s="43" t="s">
        <v>67</v>
      </c>
      <c r="C25" s="44" t="s">
        <v>27</v>
      </c>
      <c r="D25" s="61">
        <v>8598.9599999999991</v>
      </c>
      <c r="E25" s="61">
        <v>17197.8</v>
      </c>
      <c r="F25" s="61">
        <v>24334.92</v>
      </c>
      <c r="G25" s="62"/>
      <c r="H25" s="47"/>
      <c r="I25" s="45"/>
      <c r="J25" s="43">
        <v>3421</v>
      </c>
      <c r="K25" s="44" t="s">
        <v>63</v>
      </c>
      <c r="L25" s="61">
        <v>8391</v>
      </c>
      <c r="M25" s="61">
        <v>16066</v>
      </c>
      <c r="N25" s="61">
        <v>22734</v>
      </c>
      <c r="O25" s="1"/>
    </row>
    <row r="26" spans="1:21" x14ac:dyDescent="0.25">
      <c r="A26" s="1"/>
      <c r="B26" s="43" t="s">
        <v>66</v>
      </c>
      <c r="C26" s="44" t="s">
        <v>28</v>
      </c>
      <c r="D26" s="64">
        <v>365</v>
      </c>
      <c r="E26" s="64">
        <v>584</v>
      </c>
      <c r="F26" s="64">
        <v>889</v>
      </c>
      <c r="G26" s="45"/>
      <c r="H26" s="47"/>
      <c r="I26" s="45"/>
      <c r="J26" s="43">
        <v>3422</v>
      </c>
      <c r="K26" s="44" t="s">
        <v>28</v>
      </c>
      <c r="L26" s="64">
        <v>365</v>
      </c>
      <c r="M26" s="64">
        <v>584</v>
      </c>
      <c r="N26" s="64">
        <v>889</v>
      </c>
      <c r="O26" s="1"/>
    </row>
    <row r="27" spans="1:21" ht="7.5" customHeight="1" x14ac:dyDescent="0.25">
      <c r="A27" s="1"/>
      <c r="B27" s="48"/>
      <c r="C27" s="49"/>
      <c r="D27" s="45"/>
      <c r="E27" s="45"/>
      <c r="F27" s="47"/>
      <c r="G27" s="47"/>
      <c r="H27" s="47"/>
      <c r="I27" s="47"/>
      <c r="J27" s="48"/>
      <c r="K27" s="49"/>
      <c r="L27" s="45"/>
      <c r="M27" s="45"/>
      <c r="N27" s="47"/>
      <c r="O27" s="1"/>
    </row>
    <row r="28" spans="1:21" ht="6.75" customHeight="1" x14ac:dyDescent="0.25">
      <c r="A28" s="50"/>
      <c r="B28" s="51"/>
      <c r="C28" s="52"/>
      <c r="D28" s="46"/>
      <c r="E28" s="46"/>
      <c r="F28" s="46"/>
      <c r="G28" s="46"/>
      <c r="H28" s="47"/>
      <c r="I28" s="46"/>
      <c r="J28" s="51"/>
      <c r="K28" s="52"/>
      <c r="L28" s="46"/>
      <c r="M28" s="46"/>
      <c r="N28" s="46"/>
      <c r="O28" s="53"/>
    </row>
    <row r="29" spans="1:21" ht="8.25" customHeight="1" thickBot="1" x14ac:dyDescent="0.3">
      <c r="A29" s="1"/>
      <c r="B29" s="1"/>
      <c r="C29" s="1"/>
      <c r="D29" s="4"/>
      <c r="E29" s="1"/>
      <c r="F29" s="1"/>
      <c r="G29" s="1"/>
      <c r="H29" s="50"/>
      <c r="I29" s="12"/>
      <c r="J29" s="1"/>
      <c r="K29" s="1"/>
      <c r="L29" s="1"/>
      <c r="M29" s="1"/>
      <c r="N29" s="1"/>
      <c r="O29" s="1"/>
    </row>
    <row r="30" spans="1:21" ht="32.25" thickBot="1" x14ac:dyDescent="0.4">
      <c r="A30" s="1"/>
      <c r="B30" s="2" t="s">
        <v>29</v>
      </c>
      <c r="C30" s="3"/>
      <c r="D30" s="1"/>
      <c r="E30" s="66" t="s">
        <v>52</v>
      </c>
      <c r="F30" s="4"/>
      <c r="G30" s="1"/>
      <c r="H30" s="50"/>
      <c r="I30" s="1"/>
      <c r="J30" s="2" t="s">
        <v>30</v>
      </c>
      <c r="K30" s="3"/>
      <c r="L30" s="1"/>
      <c r="M30" s="4"/>
      <c r="N30" s="4"/>
      <c r="O30" s="1"/>
    </row>
    <row r="31" spans="1:21" ht="15.75" thickBot="1" x14ac:dyDescent="0.3">
      <c r="A31" s="1"/>
      <c r="B31" s="6" t="s">
        <v>2</v>
      </c>
      <c r="C31" s="7"/>
      <c r="D31" s="1"/>
      <c r="E31" s="4">
        <f>+C31+E40</f>
        <v>0</v>
      </c>
      <c r="F31" s="4"/>
      <c r="G31" s="1"/>
      <c r="H31" s="50"/>
      <c r="I31" s="1"/>
      <c r="J31" s="6" t="s">
        <v>2</v>
      </c>
      <c r="K31" s="7"/>
      <c r="L31" s="1"/>
      <c r="M31" s="4"/>
      <c r="N31" s="4"/>
      <c r="O31" s="10"/>
    </row>
    <row r="32" spans="1:21" ht="4.5" customHeight="1" x14ac:dyDescent="0.25">
      <c r="A32" s="1"/>
      <c r="B32" s="1"/>
      <c r="C32" s="1"/>
      <c r="D32" s="1"/>
      <c r="E32" s="4"/>
      <c r="F32" s="4"/>
      <c r="G32" s="4"/>
      <c r="H32" s="5"/>
      <c r="I32" s="1"/>
      <c r="J32" s="1"/>
      <c r="K32" s="1"/>
      <c r="L32" s="1"/>
      <c r="M32" s="4"/>
      <c r="N32" s="4"/>
      <c r="O32" s="1"/>
    </row>
    <row r="33" spans="1:15" x14ac:dyDescent="0.25">
      <c r="A33" s="1"/>
      <c r="B33" s="14" t="s">
        <v>3</v>
      </c>
      <c r="C33" s="1"/>
      <c r="D33" s="15"/>
      <c r="E33" s="4"/>
      <c r="F33" s="4"/>
      <c r="G33" s="4"/>
      <c r="H33" s="5"/>
      <c r="I33" s="1"/>
      <c r="J33" s="14" t="s">
        <v>3</v>
      </c>
      <c r="K33" s="1"/>
      <c r="L33" s="15"/>
      <c r="M33" s="4"/>
      <c r="N33" s="4"/>
      <c r="O33" s="1"/>
    </row>
    <row r="34" spans="1:15" x14ac:dyDescent="0.25">
      <c r="A34" s="1"/>
      <c r="B34" s="1"/>
      <c r="C34" s="1"/>
      <c r="D34" s="16"/>
      <c r="E34" s="4"/>
      <c r="F34" s="4"/>
      <c r="G34" s="4"/>
      <c r="H34" s="5"/>
      <c r="I34" s="1"/>
      <c r="J34" s="1"/>
      <c r="K34" s="1"/>
      <c r="L34" s="16"/>
      <c r="M34" s="4"/>
      <c r="N34" s="4"/>
      <c r="O34" s="1"/>
    </row>
    <row r="35" spans="1:15" x14ac:dyDescent="0.25">
      <c r="A35" s="1"/>
      <c r="B35" s="17" t="s">
        <v>4</v>
      </c>
      <c r="C35" s="17" t="s">
        <v>5</v>
      </c>
      <c r="D35" s="17" t="s">
        <v>6</v>
      </c>
      <c r="E35" s="18" t="s">
        <v>7</v>
      </c>
      <c r="F35" s="19"/>
      <c r="G35" s="4"/>
      <c r="H35" s="5"/>
      <c r="I35" s="1"/>
      <c r="J35" s="17" t="s">
        <v>4</v>
      </c>
      <c r="K35" s="17" t="s">
        <v>5</v>
      </c>
      <c r="L35" s="17" t="s">
        <v>6</v>
      </c>
      <c r="M35" s="18" t="s">
        <v>7</v>
      </c>
      <c r="N35" s="19"/>
      <c r="O35" s="1"/>
    </row>
    <row r="36" spans="1:15" x14ac:dyDescent="0.25">
      <c r="A36" s="1"/>
      <c r="B36" s="21">
        <v>3140</v>
      </c>
      <c r="C36" s="22" t="s">
        <v>8</v>
      </c>
      <c r="D36" s="54">
        <v>0.04</v>
      </c>
      <c r="E36" s="24">
        <f>ROUND((SUM($C$31*D36)),0)</f>
        <v>0</v>
      </c>
      <c r="F36" s="25"/>
      <c r="G36" s="4"/>
      <c r="H36" s="5"/>
      <c r="I36" s="1"/>
      <c r="J36" s="21">
        <v>3720</v>
      </c>
      <c r="K36" s="22" t="s">
        <v>31</v>
      </c>
      <c r="L36" s="54">
        <v>3.7499999999999999E-2</v>
      </c>
      <c r="M36" s="24">
        <f>ROUND((SUM($K$31*L36)),0)</f>
        <v>0</v>
      </c>
      <c r="N36" s="25"/>
      <c r="O36" s="1"/>
    </row>
    <row r="37" spans="1:15" x14ac:dyDescent="0.25">
      <c r="A37" s="1"/>
      <c r="B37" s="21">
        <v>3340</v>
      </c>
      <c r="C37" s="22" t="s">
        <v>10</v>
      </c>
      <c r="D37" s="54">
        <v>1.4500000000000001E-2</v>
      </c>
      <c r="E37" s="24">
        <f>ROUND(SUM($C$31*D37),0)</f>
        <v>0</v>
      </c>
      <c r="F37" s="25"/>
      <c r="G37" s="4"/>
      <c r="H37" s="5"/>
      <c r="I37" s="1"/>
      <c r="J37" s="21">
        <v>3350</v>
      </c>
      <c r="K37" s="22" t="s">
        <v>10</v>
      </c>
      <c r="L37" s="54">
        <v>1.4500000000000001E-2</v>
      </c>
      <c r="M37" s="24">
        <f>ROUND((SUM($K$31*L37)),0)</f>
        <v>0</v>
      </c>
      <c r="N37" s="25"/>
      <c r="O37" s="1"/>
    </row>
    <row r="38" spans="1:15" x14ac:dyDescent="0.25">
      <c r="A38" s="1"/>
      <c r="B38" s="21">
        <v>3510</v>
      </c>
      <c r="C38" s="22" t="s">
        <v>12</v>
      </c>
      <c r="D38" s="54">
        <v>6.9999999999999999E-4</v>
      </c>
      <c r="E38" s="24">
        <f>ROUND(SUM($C$31*D38),0)</f>
        <v>0</v>
      </c>
      <c r="F38" s="25"/>
      <c r="G38" s="4"/>
      <c r="H38" s="5"/>
      <c r="I38" s="1"/>
      <c r="J38" s="21">
        <v>3520</v>
      </c>
      <c r="K38" s="22" t="s">
        <v>12</v>
      </c>
      <c r="L38" s="54">
        <v>6.9999999999999999E-4</v>
      </c>
      <c r="M38" s="24">
        <f>ROUND((SUM($K$31*L38)),0)</f>
        <v>0</v>
      </c>
      <c r="N38" s="25"/>
      <c r="O38" s="1"/>
    </row>
    <row r="39" spans="1:15" ht="15.75" thickBot="1" x14ac:dyDescent="0.3">
      <c r="A39" s="1"/>
      <c r="B39" s="21">
        <v>3610</v>
      </c>
      <c r="C39" s="22" t="s">
        <v>13</v>
      </c>
      <c r="D39" s="54">
        <v>1.6E-2</v>
      </c>
      <c r="E39" s="24">
        <f>ROUND(SUM($C$31*D39),0)</f>
        <v>0</v>
      </c>
      <c r="F39" s="25"/>
      <c r="G39" s="4"/>
      <c r="H39" s="5"/>
      <c r="I39" s="1"/>
      <c r="J39" s="21">
        <v>3620</v>
      </c>
      <c r="K39" s="22" t="s">
        <v>13</v>
      </c>
      <c r="L39" s="54">
        <v>1.6E-2</v>
      </c>
      <c r="M39" s="24">
        <f>ROUND((SUM($K$31*L39)),0)</f>
        <v>0</v>
      </c>
      <c r="N39" s="25"/>
      <c r="O39" s="1"/>
    </row>
    <row r="40" spans="1:15" ht="15.75" thickBot="1" x14ac:dyDescent="0.3">
      <c r="A40" s="1"/>
      <c r="B40" s="80" t="s">
        <v>32</v>
      </c>
      <c r="C40" s="81"/>
      <c r="D40" s="81"/>
      <c r="E40" s="35">
        <f>SUM(E36:E39)</f>
        <v>0</v>
      </c>
      <c r="F40" s="36"/>
      <c r="G40" s="4"/>
      <c r="H40" s="5"/>
      <c r="I40" s="1"/>
      <c r="J40" s="80" t="s">
        <v>32</v>
      </c>
      <c r="K40" s="81"/>
      <c r="L40" s="81"/>
      <c r="M40" s="35">
        <f>SUM(M36:M39)</f>
        <v>0</v>
      </c>
      <c r="N40" s="36"/>
      <c r="O40" s="1"/>
    </row>
    <row r="41" spans="1:15" x14ac:dyDescent="0.25">
      <c r="A41" s="1"/>
      <c r="B41" s="1"/>
      <c r="C41" s="1"/>
      <c r="D41" s="1"/>
      <c r="E41" s="4"/>
      <c r="F41" s="4"/>
      <c r="G41" s="4"/>
      <c r="H41" s="5"/>
      <c r="I41" s="1"/>
      <c r="J41" s="1"/>
      <c r="K41" s="1"/>
      <c r="L41" s="1"/>
      <c r="M41" s="1"/>
      <c r="N41" s="1"/>
      <c r="O41" s="1"/>
    </row>
    <row r="42" spans="1:15" ht="15.75" thickBot="1" x14ac:dyDescent="0.3"/>
    <row r="43" spans="1:15" ht="32.25" thickBot="1" x14ac:dyDescent="0.4">
      <c r="A43" s="1"/>
      <c r="B43" s="65" t="s">
        <v>70</v>
      </c>
      <c r="C43" s="3"/>
      <c r="D43" s="1"/>
      <c r="E43" s="66" t="s">
        <v>52</v>
      </c>
      <c r="F43" s="4"/>
      <c r="G43" s="4"/>
      <c r="H43" s="33"/>
      <c r="J43" s="2" t="s">
        <v>71</v>
      </c>
      <c r="K43" s="3"/>
      <c r="L43" s="1"/>
      <c r="M43" s="4"/>
      <c r="N43" s="4"/>
      <c r="O43" s="1"/>
    </row>
    <row r="44" spans="1:15" ht="15.75" thickBot="1" x14ac:dyDescent="0.3">
      <c r="A44" s="1"/>
      <c r="B44" s="6" t="s">
        <v>2</v>
      </c>
      <c r="C44" s="7"/>
      <c r="D44" s="1"/>
      <c r="E44" s="67">
        <f>ROUND(+C44*1.0017,0)</f>
        <v>0</v>
      </c>
      <c r="F44" s="4"/>
      <c r="G44" s="8"/>
      <c r="H44" s="33"/>
      <c r="J44" s="6" t="s">
        <v>2</v>
      </c>
      <c r="K44" s="7"/>
      <c r="L44" s="1"/>
      <c r="M44" s="4"/>
      <c r="N44" s="4"/>
      <c r="O44" s="10"/>
    </row>
    <row r="45" spans="1:15" x14ac:dyDescent="0.25">
      <c r="A45" s="1"/>
      <c r="B45" s="1"/>
      <c r="C45" s="1"/>
      <c r="D45" s="1"/>
      <c r="E45" s="4"/>
      <c r="F45" s="4"/>
      <c r="G45" s="4"/>
      <c r="H45" s="33"/>
      <c r="J45" s="1"/>
      <c r="K45" s="1"/>
      <c r="L45" s="1"/>
      <c r="M45" s="4"/>
      <c r="N45" s="4"/>
      <c r="O45" s="1"/>
    </row>
    <row r="46" spans="1:15" x14ac:dyDescent="0.25">
      <c r="A46" s="1"/>
      <c r="B46" s="14" t="s">
        <v>3</v>
      </c>
      <c r="C46" s="1"/>
      <c r="D46" s="15"/>
      <c r="E46" s="4"/>
      <c r="F46" s="4"/>
      <c r="G46" s="4"/>
      <c r="H46" s="33"/>
      <c r="J46" s="14" t="s">
        <v>3</v>
      </c>
      <c r="K46" s="1"/>
      <c r="L46" s="15"/>
      <c r="M46" s="4"/>
      <c r="N46" s="4"/>
      <c r="O46" s="1"/>
    </row>
    <row r="47" spans="1:15" x14ac:dyDescent="0.25">
      <c r="A47" s="1"/>
      <c r="B47" s="1"/>
      <c r="C47" s="1"/>
      <c r="D47" s="16"/>
      <c r="E47" s="4"/>
      <c r="F47" s="4"/>
      <c r="G47" s="4"/>
      <c r="H47" s="33"/>
      <c r="J47" s="1"/>
      <c r="K47" s="1"/>
      <c r="L47" s="16"/>
      <c r="M47" s="4"/>
      <c r="N47" s="4"/>
      <c r="O47" s="1"/>
    </row>
    <row r="48" spans="1:15" x14ac:dyDescent="0.25">
      <c r="A48" s="1"/>
      <c r="B48" s="17" t="s">
        <v>4</v>
      </c>
      <c r="C48" s="17" t="s">
        <v>5</v>
      </c>
      <c r="D48" s="17" t="s">
        <v>6</v>
      </c>
      <c r="E48" s="18" t="s">
        <v>7</v>
      </c>
      <c r="F48" s="19"/>
      <c r="G48" s="19"/>
      <c r="H48" s="33"/>
      <c r="J48" s="17" t="s">
        <v>4</v>
      </c>
      <c r="K48" s="17" t="s">
        <v>5</v>
      </c>
      <c r="L48" s="17" t="s">
        <v>6</v>
      </c>
      <c r="M48" s="18" t="s">
        <v>7</v>
      </c>
      <c r="N48" s="19"/>
      <c r="O48" s="1"/>
    </row>
    <row r="49" spans="1:15" x14ac:dyDescent="0.25">
      <c r="A49" s="1"/>
      <c r="B49" s="21">
        <v>3110</v>
      </c>
      <c r="C49" s="22" t="s">
        <v>8</v>
      </c>
      <c r="D49" s="23">
        <v>0.1258</v>
      </c>
      <c r="E49" s="24">
        <f>ROUND(SUM($C$44*D49),0)</f>
        <v>0</v>
      </c>
      <c r="F49" s="25"/>
      <c r="G49" s="25"/>
      <c r="H49" s="33"/>
      <c r="J49" s="21">
        <v>3320</v>
      </c>
      <c r="K49" s="22" t="s">
        <v>11</v>
      </c>
      <c r="L49" s="54">
        <v>6.2E-2</v>
      </c>
      <c r="M49" s="24">
        <f>ROUND((SUM($K$44*L49)),0)</f>
        <v>0</v>
      </c>
      <c r="N49" s="25"/>
      <c r="O49" s="1"/>
    </row>
    <row r="50" spans="1:15" x14ac:dyDescent="0.25">
      <c r="A50" s="1"/>
      <c r="B50" s="21">
        <v>3340</v>
      </c>
      <c r="C50" s="22" t="s">
        <v>10</v>
      </c>
      <c r="D50" s="23">
        <v>1.4500000000000001E-2</v>
      </c>
      <c r="E50" s="24">
        <f>ROUND(SUM($C$44*D50),0)</f>
        <v>0</v>
      </c>
      <c r="F50" s="25"/>
      <c r="G50" s="25"/>
      <c r="H50" s="33"/>
      <c r="J50" s="21">
        <v>3350</v>
      </c>
      <c r="K50" s="22" t="s">
        <v>10</v>
      </c>
      <c r="L50" s="54">
        <v>1.4500000000000001E-2</v>
      </c>
      <c r="M50" s="24">
        <f t="shared" ref="M50:M52" si="1">ROUND((SUM($K$44*L50)),0)</f>
        <v>0</v>
      </c>
      <c r="N50" s="25"/>
      <c r="O50" s="1"/>
    </row>
    <row r="51" spans="1:15" x14ac:dyDescent="0.25">
      <c r="A51" s="1"/>
      <c r="B51" s="21">
        <v>3510</v>
      </c>
      <c r="C51" s="22" t="s">
        <v>12</v>
      </c>
      <c r="D51" s="23">
        <v>6.9999999999999999E-4</v>
      </c>
      <c r="E51" s="24">
        <f>ROUND(SUM($C$44*D51),0)</f>
        <v>0</v>
      </c>
      <c r="F51" s="25"/>
      <c r="G51" s="25"/>
      <c r="H51" s="33"/>
      <c r="J51" s="21">
        <v>3520</v>
      </c>
      <c r="K51" s="22" t="s">
        <v>12</v>
      </c>
      <c r="L51" s="54">
        <v>6.9999999999999999E-4</v>
      </c>
      <c r="M51" s="24">
        <f t="shared" si="1"/>
        <v>0</v>
      </c>
      <c r="N51" s="25"/>
      <c r="O51" s="1"/>
    </row>
    <row r="52" spans="1:15" ht="15.75" thickBot="1" x14ac:dyDescent="0.3">
      <c r="A52" s="1"/>
      <c r="B52" s="21">
        <v>3610</v>
      </c>
      <c r="C52" s="22" t="s">
        <v>13</v>
      </c>
      <c r="D52" s="23">
        <v>1.6E-2</v>
      </c>
      <c r="E52" s="24">
        <f>ROUND(SUM($C$44*D52),0)</f>
        <v>0</v>
      </c>
      <c r="F52" s="25"/>
      <c r="G52" s="25"/>
      <c r="H52" s="33"/>
      <c r="J52" s="21">
        <v>3620</v>
      </c>
      <c r="K52" s="22" t="s">
        <v>13</v>
      </c>
      <c r="L52" s="54">
        <v>1.6E-2</v>
      </c>
      <c r="M52" s="24">
        <f t="shared" si="1"/>
        <v>0</v>
      </c>
      <c r="N52" s="25"/>
      <c r="O52" s="1"/>
    </row>
    <row r="53" spans="1:15" ht="15.75" thickBot="1" x14ac:dyDescent="0.3">
      <c r="A53" s="1"/>
      <c r="B53" s="80" t="s">
        <v>20</v>
      </c>
      <c r="C53" s="81"/>
      <c r="D53" s="81"/>
      <c r="E53" s="35">
        <f>SUM(E49:E52)</f>
        <v>0</v>
      </c>
      <c r="F53" s="36"/>
      <c r="G53" s="36"/>
      <c r="H53" s="33"/>
      <c r="J53" s="80" t="s">
        <v>32</v>
      </c>
      <c r="K53" s="81"/>
      <c r="L53" s="81"/>
      <c r="M53" s="35">
        <f>SUM(M49:M52)</f>
        <v>0</v>
      </c>
      <c r="N53" s="36"/>
      <c r="O53" s="1"/>
    </row>
    <row r="54" spans="1:15" x14ac:dyDescent="0.25">
      <c r="A54" s="1"/>
      <c r="B54" s="1"/>
      <c r="C54" s="1"/>
      <c r="D54" s="1"/>
      <c r="E54" s="4"/>
      <c r="F54" s="4"/>
      <c r="G54" s="4"/>
      <c r="H54" s="33"/>
      <c r="J54" s="1"/>
      <c r="K54" s="1"/>
      <c r="L54" s="1"/>
      <c r="M54" s="1"/>
      <c r="N54" s="1"/>
      <c r="O54" s="1"/>
    </row>
    <row r="55" spans="1:15" x14ac:dyDescent="0.25">
      <c r="A55" s="50"/>
      <c r="B55" s="50"/>
      <c r="C55" s="50"/>
      <c r="D55" s="50"/>
      <c r="E55" s="5"/>
      <c r="F55" s="5"/>
      <c r="G55" s="5"/>
      <c r="H55" s="33"/>
      <c r="I55" s="75"/>
      <c r="J55" s="75"/>
      <c r="K55" s="75"/>
      <c r="L55" s="75"/>
      <c r="M55" s="75"/>
      <c r="N55" s="75"/>
    </row>
    <row r="58" spans="1:15" x14ac:dyDescent="0.25">
      <c r="A58" s="55" t="s">
        <v>75</v>
      </c>
    </row>
  </sheetData>
  <mergeCells count="7">
    <mergeCell ref="B53:D53"/>
    <mergeCell ref="J53:L53"/>
    <mergeCell ref="A1:N1"/>
    <mergeCell ref="B17:D17"/>
    <mergeCell ref="J18:L18"/>
    <mergeCell ref="B40:D40"/>
    <mergeCell ref="J40:L40"/>
  </mergeCells>
  <pageMargins left="0.7" right="0.7" top="0.5" bottom="0.5" header="0.3" footer="0.3"/>
  <pageSetup scale="90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58"/>
  <sheetViews>
    <sheetView workbookViewId="0">
      <selection activeCell="L15" sqref="L15"/>
    </sheetView>
  </sheetViews>
  <sheetFormatPr defaultRowHeight="15" x14ac:dyDescent="0.25"/>
  <cols>
    <col min="1" max="1" width="4.28515625" customWidth="1"/>
    <col min="3" max="3" width="17.7109375" customWidth="1"/>
    <col min="4" max="4" width="11.42578125" customWidth="1"/>
    <col min="5" max="5" width="11.140625" bestFit="1" customWidth="1"/>
    <col min="7" max="7" width="1.7109375" customWidth="1"/>
    <col min="8" max="8" width="2.42578125" customWidth="1"/>
    <col min="9" max="9" width="2.140625" customWidth="1"/>
    <col min="11" max="11" width="18.7109375" customWidth="1"/>
    <col min="12" max="12" width="11.5703125" customWidth="1"/>
    <col min="13" max="13" width="11.5703125" bestFit="1" customWidth="1"/>
  </cols>
  <sheetData>
    <row r="1" spans="1:15" ht="26.25" x14ac:dyDescent="0.4">
      <c r="A1" s="82" t="s">
        <v>74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</row>
    <row r="2" spans="1:15" ht="8.25" customHeight="1" thickBot="1" x14ac:dyDescent="0.3"/>
    <row r="3" spans="1:15" ht="32.25" thickBot="1" x14ac:dyDescent="0.4">
      <c r="A3" s="1"/>
      <c r="B3" s="65" t="s">
        <v>0</v>
      </c>
      <c r="C3" s="3"/>
      <c r="D3" s="1"/>
      <c r="E3" s="66" t="s">
        <v>52</v>
      </c>
      <c r="F3" s="4"/>
      <c r="G3" s="4"/>
      <c r="H3" s="5"/>
      <c r="I3" s="1"/>
      <c r="J3" s="65" t="s">
        <v>1</v>
      </c>
      <c r="K3" s="1"/>
      <c r="L3" s="1"/>
      <c r="M3" s="66" t="s">
        <v>52</v>
      </c>
      <c r="N3" s="1"/>
      <c r="O3" s="1"/>
    </row>
    <row r="4" spans="1:15" ht="15.75" thickBot="1" x14ac:dyDescent="0.3">
      <c r="A4" s="1"/>
      <c r="B4" s="6" t="s">
        <v>2</v>
      </c>
      <c r="C4" s="7"/>
      <c r="D4" s="1"/>
      <c r="E4" s="67">
        <f>ROUND(+C4*1.0017,0)</f>
        <v>0</v>
      </c>
      <c r="F4" s="4"/>
      <c r="G4" s="8"/>
      <c r="H4" s="9"/>
      <c r="I4" s="10"/>
      <c r="J4" s="6" t="s">
        <v>2</v>
      </c>
      <c r="K4" s="11"/>
      <c r="L4" s="4"/>
      <c r="M4" s="68">
        <f>ROUND((K4*1.0017),0)</f>
        <v>0</v>
      </c>
      <c r="N4" s="10"/>
      <c r="O4" s="10"/>
    </row>
    <row r="5" spans="1:15" ht="8.25" customHeight="1" x14ac:dyDescent="0.25">
      <c r="A5" s="1"/>
      <c r="B5" s="1"/>
      <c r="C5" s="1"/>
      <c r="D5" s="1"/>
      <c r="E5" s="4"/>
      <c r="F5" s="4"/>
      <c r="G5" s="4"/>
      <c r="H5" s="5"/>
      <c r="I5" s="1"/>
      <c r="J5" s="1"/>
      <c r="K5" s="12"/>
      <c r="L5" s="13"/>
      <c r="M5" s="4"/>
      <c r="N5" s="1"/>
      <c r="O5" s="1"/>
    </row>
    <row r="6" spans="1:15" x14ac:dyDescent="0.25">
      <c r="A6" s="1"/>
      <c r="B6" s="14" t="s">
        <v>3</v>
      </c>
      <c r="C6" s="1"/>
      <c r="D6" s="15"/>
      <c r="E6" s="4"/>
      <c r="F6" s="4"/>
      <c r="G6" s="4"/>
      <c r="H6" s="5"/>
      <c r="I6" s="1"/>
      <c r="J6" s="14" t="s">
        <v>3</v>
      </c>
      <c r="K6" s="1"/>
      <c r="L6" s="15"/>
      <c r="M6" s="4"/>
      <c r="N6" s="1"/>
      <c r="O6" s="1"/>
    </row>
    <row r="7" spans="1:15" ht="4.5" customHeight="1" x14ac:dyDescent="0.25">
      <c r="A7" s="1"/>
      <c r="B7" s="1"/>
      <c r="C7" s="1"/>
      <c r="D7" s="16"/>
      <c r="E7" s="4"/>
      <c r="F7" s="4"/>
      <c r="G7" s="4"/>
      <c r="H7" s="5"/>
      <c r="I7" s="1"/>
      <c r="J7" s="1"/>
      <c r="K7" s="1"/>
      <c r="L7" s="16"/>
      <c r="M7" s="4"/>
      <c r="N7" s="1"/>
      <c r="O7" s="1"/>
    </row>
    <row r="8" spans="1:15" x14ac:dyDescent="0.25">
      <c r="A8" s="1"/>
      <c r="B8" s="17" t="s">
        <v>4</v>
      </c>
      <c r="C8" s="17" t="s">
        <v>5</v>
      </c>
      <c r="D8" s="17" t="s">
        <v>6</v>
      </c>
      <c r="E8" s="18" t="s">
        <v>7</v>
      </c>
      <c r="F8" s="19"/>
      <c r="G8" s="19"/>
      <c r="H8" s="20"/>
      <c r="I8" s="1"/>
      <c r="J8" s="17" t="s">
        <v>4</v>
      </c>
      <c r="K8" s="17" t="s">
        <v>5</v>
      </c>
      <c r="L8" s="17" t="s">
        <v>6</v>
      </c>
      <c r="M8" s="18" t="s">
        <v>7</v>
      </c>
      <c r="N8" s="1"/>
      <c r="O8" s="1"/>
    </row>
    <row r="9" spans="1:15" x14ac:dyDescent="0.25">
      <c r="A9" s="1"/>
      <c r="B9" s="21">
        <v>3110</v>
      </c>
      <c r="C9" s="22" t="s">
        <v>8</v>
      </c>
      <c r="D9" s="23">
        <v>0.10730000000000001</v>
      </c>
      <c r="E9" s="24">
        <f>ROUND(SUM($C$4*D9),0)</f>
        <v>0</v>
      </c>
      <c r="F9" s="25"/>
      <c r="G9" s="25"/>
      <c r="H9" s="26"/>
      <c r="I9" s="1"/>
      <c r="J9" s="21">
        <v>3220</v>
      </c>
      <c r="K9" s="22" t="s">
        <v>9</v>
      </c>
      <c r="L9" s="58">
        <v>0.11847000000000001</v>
      </c>
      <c r="M9" s="24">
        <f t="shared" ref="M9:M14" si="0">ROUND(SUM($K$4*L9),0)</f>
        <v>0</v>
      </c>
      <c r="N9" s="1"/>
      <c r="O9" s="1"/>
    </row>
    <row r="10" spans="1:15" x14ac:dyDescent="0.25">
      <c r="A10" s="1"/>
      <c r="B10" s="21">
        <v>3340</v>
      </c>
      <c r="C10" s="22" t="s">
        <v>10</v>
      </c>
      <c r="D10" s="23">
        <v>1.4500000000000001E-2</v>
      </c>
      <c r="E10" s="24">
        <f>ROUND(SUM($C$4*D10),0)</f>
        <v>0</v>
      </c>
      <c r="F10" s="25"/>
      <c r="G10" s="25"/>
      <c r="H10" s="26"/>
      <c r="I10" s="1"/>
      <c r="J10" s="21">
        <v>3320</v>
      </c>
      <c r="K10" s="22" t="s">
        <v>11</v>
      </c>
      <c r="L10" s="23">
        <v>6.2E-2</v>
      </c>
      <c r="M10" s="24">
        <f t="shared" si="0"/>
        <v>0</v>
      </c>
      <c r="N10" s="1"/>
      <c r="O10" s="1"/>
    </row>
    <row r="11" spans="1:15" x14ac:dyDescent="0.25">
      <c r="A11" s="1"/>
      <c r="B11" s="21">
        <v>3510</v>
      </c>
      <c r="C11" s="22" t="s">
        <v>12</v>
      </c>
      <c r="D11" s="23">
        <v>6.9999999999999999E-4</v>
      </c>
      <c r="E11" s="24">
        <f>ROUND(SUM($C$4*D11),0)</f>
        <v>0</v>
      </c>
      <c r="F11" s="25"/>
      <c r="G11" s="25"/>
      <c r="H11" s="26"/>
      <c r="I11" s="1"/>
      <c r="J11" s="21">
        <v>3350</v>
      </c>
      <c r="K11" s="22" t="s">
        <v>10</v>
      </c>
      <c r="L11" s="23">
        <v>1.4500000000000001E-2</v>
      </c>
      <c r="M11" s="24">
        <f t="shared" si="0"/>
        <v>0</v>
      </c>
      <c r="N11" s="1"/>
      <c r="O11" s="1"/>
    </row>
    <row r="12" spans="1:15" x14ac:dyDescent="0.25">
      <c r="A12" s="1"/>
      <c r="B12" s="21">
        <v>3610</v>
      </c>
      <c r="C12" s="22" t="s">
        <v>13</v>
      </c>
      <c r="D12" s="23">
        <v>1.4999999999999999E-2</v>
      </c>
      <c r="E12" s="24">
        <f>ROUND(SUM($C$4*D12),0)</f>
        <v>0</v>
      </c>
      <c r="F12" s="25"/>
      <c r="G12" s="25"/>
      <c r="H12" s="26"/>
      <c r="I12" s="1"/>
      <c r="J12" s="21">
        <v>3520</v>
      </c>
      <c r="K12" s="22" t="s">
        <v>12</v>
      </c>
      <c r="L12" s="23">
        <v>6.9999999999999999E-4</v>
      </c>
      <c r="M12" s="24">
        <f t="shared" si="0"/>
        <v>0</v>
      </c>
      <c r="N12" s="1"/>
      <c r="O12" s="1"/>
    </row>
    <row r="13" spans="1:15" x14ac:dyDescent="0.25">
      <c r="A13" s="1"/>
      <c r="B13" s="27">
        <v>3712</v>
      </c>
      <c r="C13" s="28" t="s">
        <v>14</v>
      </c>
      <c r="D13" s="29">
        <v>0.08</v>
      </c>
      <c r="E13" s="24">
        <f>ROUND(SUM($C$4*D13),0)</f>
        <v>0</v>
      </c>
      <c r="F13" s="25"/>
      <c r="G13" s="25"/>
      <c r="H13" s="26"/>
      <c r="I13" s="1"/>
      <c r="J13" s="27">
        <v>3620</v>
      </c>
      <c r="K13" s="22" t="s">
        <v>13</v>
      </c>
      <c r="L13" s="29">
        <v>1.4999999999999999E-2</v>
      </c>
      <c r="M13" s="24">
        <f t="shared" si="0"/>
        <v>0</v>
      </c>
      <c r="N13" s="1"/>
      <c r="O13" s="1"/>
    </row>
    <row r="14" spans="1:15" x14ac:dyDescent="0.25">
      <c r="A14" s="1"/>
      <c r="B14" s="27">
        <v>3415</v>
      </c>
      <c r="C14" s="28" t="s">
        <v>39</v>
      </c>
      <c r="D14" s="29" t="s">
        <v>15</v>
      </c>
      <c r="E14" s="30">
        <f>SUM($C$4/1000*0.175)+($C$4/100*0.31)+27</f>
        <v>27</v>
      </c>
      <c r="F14" s="25"/>
      <c r="G14" s="25"/>
      <c r="H14" s="26"/>
      <c r="I14" s="1"/>
      <c r="J14" s="27">
        <v>3722</v>
      </c>
      <c r="K14" s="28" t="s">
        <v>14</v>
      </c>
      <c r="L14" s="29">
        <v>0.08</v>
      </c>
      <c r="M14" s="24">
        <f t="shared" si="0"/>
        <v>0</v>
      </c>
      <c r="N14" s="1"/>
      <c r="O14" s="1"/>
    </row>
    <row r="15" spans="1:15" x14ac:dyDescent="0.25">
      <c r="A15" s="1"/>
      <c r="B15" s="21">
        <v>3411</v>
      </c>
      <c r="C15" s="22" t="s">
        <v>16</v>
      </c>
      <c r="D15" s="31" t="s">
        <v>17</v>
      </c>
      <c r="E15" s="60"/>
      <c r="F15" s="25"/>
      <c r="G15" s="32"/>
      <c r="H15" s="33"/>
      <c r="I15" s="10"/>
      <c r="J15" s="27">
        <v>3425</v>
      </c>
      <c r="K15" s="28" t="s">
        <v>39</v>
      </c>
      <c r="L15" s="29" t="s">
        <v>15</v>
      </c>
      <c r="M15" s="30">
        <f>ROUND(SUM($K$4/1000*0.175)+($K$4/100*0.31)+27,0)</f>
        <v>27</v>
      </c>
      <c r="N15" s="10"/>
      <c r="O15" s="10"/>
    </row>
    <row r="16" spans="1:15" ht="15.75" thickBot="1" x14ac:dyDescent="0.3">
      <c r="A16" s="1"/>
      <c r="B16" s="27">
        <v>3412</v>
      </c>
      <c r="C16" s="28" t="s">
        <v>18</v>
      </c>
      <c r="D16" s="34" t="s">
        <v>17</v>
      </c>
      <c r="E16" s="63"/>
      <c r="F16" s="25"/>
      <c r="G16" s="32"/>
      <c r="H16" s="33"/>
      <c r="I16" s="10"/>
      <c r="J16" s="21">
        <v>3421</v>
      </c>
      <c r="K16" s="22" t="s">
        <v>19</v>
      </c>
      <c r="L16" s="31" t="s">
        <v>17</v>
      </c>
      <c r="M16" s="59"/>
      <c r="N16" s="10"/>
      <c r="O16" s="10"/>
    </row>
    <row r="17" spans="1:21" ht="15.75" thickBot="1" x14ac:dyDescent="0.3">
      <c r="A17" s="1"/>
      <c r="B17" s="80" t="s">
        <v>20</v>
      </c>
      <c r="C17" s="81"/>
      <c r="D17" s="81"/>
      <c r="E17" s="35">
        <f>SUM(E9:E16)</f>
        <v>27</v>
      </c>
      <c r="F17" s="36"/>
      <c r="G17" s="36"/>
      <c r="H17" s="37"/>
      <c r="I17" s="10"/>
      <c r="J17" s="27">
        <v>3422</v>
      </c>
      <c r="K17" s="28" t="s">
        <v>21</v>
      </c>
      <c r="L17" s="34" t="s">
        <v>17</v>
      </c>
      <c r="M17" s="63"/>
      <c r="N17" s="38"/>
      <c r="O17" s="10"/>
    </row>
    <row r="18" spans="1:21" ht="17.25" customHeight="1" thickBot="1" x14ac:dyDescent="0.3">
      <c r="A18" s="1"/>
      <c r="B18" s="1"/>
      <c r="C18" s="1"/>
      <c r="D18" s="1"/>
      <c r="E18" s="4"/>
      <c r="F18" s="4"/>
      <c r="G18" s="4"/>
      <c r="H18" s="5"/>
      <c r="I18" s="1"/>
      <c r="J18" s="80" t="s">
        <v>20</v>
      </c>
      <c r="K18" s="81"/>
      <c r="L18" s="81"/>
      <c r="M18" s="35">
        <f>SUM(M9:M17)</f>
        <v>27</v>
      </c>
      <c r="N18" s="1"/>
      <c r="O18" s="10"/>
    </row>
    <row r="19" spans="1:21" ht="6" customHeight="1" x14ac:dyDescent="0.25">
      <c r="A19" s="50"/>
      <c r="B19" s="50"/>
      <c r="C19" s="50"/>
      <c r="D19" s="50"/>
      <c r="E19" s="5"/>
      <c r="F19" s="5"/>
      <c r="G19" s="5"/>
      <c r="H19" s="5"/>
      <c r="I19" s="50"/>
      <c r="J19" s="72"/>
      <c r="K19" s="73"/>
      <c r="L19" s="73"/>
      <c r="M19" s="74"/>
      <c r="N19" s="50"/>
      <c r="O19" s="10"/>
    </row>
    <row r="20" spans="1:21" x14ac:dyDescent="0.25">
      <c r="A20" s="1"/>
      <c r="B20" s="14" t="s">
        <v>64</v>
      </c>
      <c r="C20" s="1"/>
      <c r="D20" s="1"/>
      <c r="E20" s="4"/>
      <c r="F20" s="4"/>
      <c r="G20" s="4"/>
      <c r="H20" s="70"/>
      <c r="I20" s="1"/>
      <c r="J20" s="14" t="s">
        <v>65</v>
      </c>
      <c r="K20" s="1"/>
      <c r="L20" s="1"/>
      <c r="M20" s="4"/>
      <c r="N20" s="1"/>
      <c r="O20" s="1"/>
    </row>
    <row r="21" spans="1:21" ht="5.25" customHeight="1" x14ac:dyDescent="0.25">
      <c r="A21" s="1"/>
      <c r="B21" s="1"/>
      <c r="C21" s="1"/>
      <c r="D21" s="1"/>
      <c r="E21" s="4"/>
      <c r="F21" s="4"/>
      <c r="G21" s="4"/>
      <c r="H21" s="70"/>
      <c r="I21" s="12"/>
      <c r="J21" s="1"/>
      <c r="K21" s="1"/>
      <c r="L21" s="1"/>
      <c r="M21" s="4"/>
      <c r="N21" s="1"/>
      <c r="O21" s="1"/>
    </row>
    <row r="22" spans="1:21" ht="30" x14ac:dyDescent="0.25">
      <c r="A22" s="1"/>
      <c r="B22" s="39" t="s">
        <v>4</v>
      </c>
      <c r="C22" s="17" t="s">
        <v>5</v>
      </c>
      <c r="D22" s="40" t="s">
        <v>23</v>
      </c>
      <c r="E22" s="40" t="s">
        <v>24</v>
      </c>
      <c r="F22" s="40" t="s">
        <v>25</v>
      </c>
      <c r="G22" s="41"/>
      <c r="H22" s="71"/>
      <c r="I22" s="41"/>
      <c r="J22" s="39" t="s">
        <v>4</v>
      </c>
      <c r="K22" s="17" t="s">
        <v>5</v>
      </c>
      <c r="L22" s="40" t="s">
        <v>23</v>
      </c>
      <c r="M22" s="40" t="s">
        <v>24</v>
      </c>
      <c r="N22" s="40" t="s">
        <v>25</v>
      </c>
      <c r="O22" s="1"/>
    </row>
    <row r="23" spans="1:21" x14ac:dyDescent="0.25">
      <c r="A23" s="1"/>
      <c r="B23" s="43" t="s">
        <v>67</v>
      </c>
      <c r="C23" s="44" t="s">
        <v>61</v>
      </c>
      <c r="D23" s="61">
        <v>8599.68</v>
      </c>
      <c r="E23" s="61">
        <v>19213.8</v>
      </c>
      <c r="F23" s="61">
        <v>28865.64</v>
      </c>
      <c r="G23" s="62"/>
      <c r="H23" s="47"/>
      <c r="I23" s="45"/>
      <c r="J23" s="43">
        <v>3421</v>
      </c>
      <c r="K23" s="44" t="s">
        <v>61</v>
      </c>
      <c r="L23" s="61">
        <v>7896</v>
      </c>
      <c r="M23" s="61">
        <v>16317</v>
      </c>
      <c r="N23" s="61">
        <v>24513</v>
      </c>
      <c r="O23" s="1"/>
      <c r="S23" s="69"/>
      <c r="T23" s="69"/>
      <c r="U23" s="69"/>
    </row>
    <row r="24" spans="1:21" x14ac:dyDescent="0.25">
      <c r="A24" s="1"/>
      <c r="B24" s="43" t="s">
        <v>67</v>
      </c>
      <c r="C24" s="44" t="s">
        <v>62</v>
      </c>
      <c r="D24" s="61">
        <v>8419.68</v>
      </c>
      <c r="E24" s="61">
        <v>18853.8</v>
      </c>
      <c r="F24" s="61">
        <v>28325.64</v>
      </c>
      <c r="G24" s="62"/>
      <c r="H24" s="47"/>
      <c r="I24" s="45"/>
      <c r="J24" s="43">
        <v>3421</v>
      </c>
      <c r="K24" s="44" t="s">
        <v>62</v>
      </c>
      <c r="L24" s="61">
        <v>7303</v>
      </c>
      <c r="M24" s="61">
        <v>15957</v>
      </c>
      <c r="N24" s="61">
        <v>23974</v>
      </c>
      <c r="O24" s="1"/>
      <c r="S24" s="69"/>
      <c r="T24" s="69"/>
      <c r="U24" s="69"/>
    </row>
    <row r="25" spans="1:21" x14ac:dyDescent="0.25">
      <c r="A25" s="1"/>
      <c r="B25" s="43" t="s">
        <v>67</v>
      </c>
      <c r="C25" s="44" t="s">
        <v>27</v>
      </c>
      <c r="D25" s="61">
        <v>8598.9599999999991</v>
      </c>
      <c r="E25" s="61">
        <v>17197.8</v>
      </c>
      <c r="F25" s="61">
        <v>24334.92</v>
      </c>
      <c r="G25" s="62"/>
      <c r="H25" s="47"/>
      <c r="I25" s="45"/>
      <c r="J25" s="43">
        <v>3421</v>
      </c>
      <c r="K25" s="44" t="s">
        <v>63</v>
      </c>
      <c r="L25" s="61">
        <v>8391</v>
      </c>
      <c r="M25" s="61">
        <v>16066</v>
      </c>
      <c r="N25" s="61">
        <v>22734</v>
      </c>
      <c r="O25" s="1"/>
    </row>
    <row r="26" spans="1:21" x14ac:dyDescent="0.25">
      <c r="A26" s="1"/>
      <c r="B26" s="43" t="s">
        <v>66</v>
      </c>
      <c r="C26" s="44" t="s">
        <v>28</v>
      </c>
      <c r="D26" s="64">
        <v>365</v>
      </c>
      <c r="E26" s="64">
        <v>584</v>
      </c>
      <c r="F26" s="64">
        <v>889</v>
      </c>
      <c r="G26" s="45"/>
      <c r="H26" s="47"/>
      <c r="I26" s="45"/>
      <c r="J26" s="43">
        <v>3422</v>
      </c>
      <c r="K26" s="44" t="s">
        <v>28</v>
      </c>
      <c r="L26" s="64">
        <v>365</v>
      </c>
      <c r="M26" s="64">
        <v>584</v>
      </c>
      <c r="N26" s="64">
        <v>889</v>
      </c>
      <c r="O26" s="1"/>
    </row>
    <row r="27" spans="1:21" ht="7.5" customHeight="1" x14ac:dyDescent="0.25">
      <c r="A27" s="1"/>
      <c r="B27" s="48"/>
      <c r="C27" s="49"/>
      <c r="D27" s="45"/>
      <c r="E27" s="45"/>
      <c r="F27" s="47"/>
      <c r="G27" s="47"/>
      <c r="H27" s="47"/>
      <c r="I27" s="47"/>
      <c r="J27" s="48"/>
      <c r="K27" s="49"/>
      <c r="L27" s="45"/>
      <c r="M27" s="45"/>
      <c r="N27" s="47"/>
      <c r="O27" s="1"/>
    </row>
    <row r="28" spans="1:21" ht="6.75" customHeight="1" x14ac:dyDescent="0.25">
      <c r="A28" s="50"/>
      <c r="B28" s="51"/>
      <c r="C28" s="52"/>
      <c r="D28" s="46"/>
      <c r="E28" s="46"/>
      <c r="F28" s="46"/>
      <c r="G28" s="46"/>
      <c r="H28" s="47"/>
      <c r="I28" s="46"/>
      <c r="J28" s="51"/>
      <c r="K28" s="52"/>
      <c r="L28" s="46"/>
      <c r="M28" s="46"/>
      <c r="N28" s="46"/>
      <c r="O28" s="53"/>
    </row>
    <row r="29" spans="1:21" ht="8.25" customHeight="1" x14ac:dyDescent="0.25">
      <c r="A29" s="1"/>
      <c r="B29" s="1"/>
      <c r="C29" s="1"/>
      <c r="D29" s="4"/>
      <c r="E29" s="1"/>
      <c r="F29" s="1"/>
      <c r="G29" s="1"/>
      <c r="H29" s="50"/>
      <c r="I29" s="12"/>
      <c r="J29" s="1"/>
      <c r="K29" s="1"/>
      <c r="L29" s="1"/>
      <c r="M29" s="1"/>
      <c r="N29" s="1"/>
      <c r="O29" s="1"/>
    </row>
    <row r="30" spans="1:21" ht="21.75" thickBot="1" x14ac:dyDescent="0.4">
      <c r="A30" s="1"/>
      <c r="B30" s="2" t="s">
        <v>29</v>
      </c>
      <c r="C30" s="3"/>
      <c r="D30" s="1"/>
      <c r="E30" s="4"/>
      <c r="F30" s="4"/>
      <c r="G30" s="1"/>
      <c r="H30" s="50"/>
      <c r="I30" s="1"/>
      <c r="J30" s="2" t="s">
        <v>30</v>
      </c>
      <c r="K30" s="3"/>
      <c r="L30" s="1"/>
      <c r="M30" s="4"/>
      <c r="N30" s="4"/>
      <c r="O30" s="1"/>
    </row>
    <row r="31" spans="1:21" ht="15.75" thickBot="1" x14ac:dyDescent="0.3">
      <c r="A31" s="1"/>
      <c r="B31" s="6" t="s">
        <v>2</v>
      </c>
      <c r="C31" s="7"/>
      <c r="D31" s="1"/>
      <c r="E31" s="4">
        <f>+C31+E40</f>
        <v>0</v>
      </c>
      <c r="F31" s="4"/>
      <c r="G31" s="1"/>
      <c r="H31" s="50"/>
      <c r="I31" s="1"/>
      <c r="J31" s="6" t="s">
        <v>2</v>
      </c>
      <c r="K31" s="7"/>
      <c r="L31" s="1"/>
      <c r="M31" s="4"/>
      <c r="N31" s="4"/>
      <c r="O31" s="10"/>
    </row>
    <row r="32" spans="1:21" ht="4.5" customHeight="1" x14ac:dyDescent="0.25">
      <c r="A32" s="1"/>
      <c r="B32" s="1"/>
      <c r="C32" s="1"/>
      <c r="D32" s="1"/>
      <c r="E32" s="4"/>
      <c r="F32" s="4"/>
      <c r="G32" s="4"/>
      <c r="H32" s="5"/>
      <c r="I32" s="1"/>
      <c r="J32" s="1"/>
      <c r="K32" s="1"/>
      <c r="L32" s="1"/>
      <c r="M32" s="4"/>
      <c r="N32" s="4"/>
      <c r="O32" s="1"/>
    </row>
    <row r="33" spans="1:15" x14ac:dyDescent="0.25">
      <c r="A33" s="1"/>
      <c r="B33" s="14" t="s">
        <v>3</v>
      </c>
      <c r="C33" s="1"/>
      <c r="D33" s="15"/>
      <c r="E33" s="4"/>
      <c r="F33" s="4"/>
      <c r="G33" s="4"/>
      <c r="H33" s="5"/>
      <c r="I33" s="1"/>
      <c r="J33" s="14" t="s">
        <v>3</v>
      </c>
      <c r="K33" s="1"/>
      <c r="L33" s="15"/>
      <c r="M33" s="4"/>
      <c r="N33" s="4"/>
      <c r="O33" s="1"/>
    </row>
    <row r="34" spans="1:15" x14ac:dyDescent="0.25">
      <c r="A34" s="1"/>
      <c r="B34" s="1"/>
      <c r="C34" s="1"/>
      <c r="D34" s="16"/>
      <c r="E34" s="4"/>
      <c r="F34" s="4"/>
      <c r="G34" s="4"/>
      <c r="H34" s="5"/>
      <c r="I34" s="1"/>
      <c r="J34" s="1"/>
      <c r="K34" s="1"/>
      <c r="L34" s="16"/>
      <c r="M34" s="4"/>
      <c r="N34" s="4"/>
      <c r="O34" s="1"/>
    </row>
    <row r="35" spans="1:15" x14ac:dyDescent="0.25">
      <c r="A35" s="1"/>
      <c r="B35" s="17" t="s">
        <v>4</v>
      </c>
      <c r="C35" s="17" t="s">
        <v>5</v>
      </c>
      <c r="D35" s="17" t="s">
        <v>6</v>
      </c>
      <c r="E35" s="18" t="s">
        <v>7</v>
      </c>
      <c r="F35" s="19"/>
      <c r="G35" s="4"/>
      <c r="H35" s="5"/>
      <c r="I35" s="1"/>
      <c r="J35" s="17" t="s">
        <v>4</v>
      </c>
      <c r="K35" s="17" t="s">
        <v>5</v>
      </c>
      <c r="L35" s="17" t="s">
        <v>6</v>
      </c>
      <c r="M35" s="18" t="s">
        <v>7</v>
      </c>
      <c r="N35" s="19"/>
      <c r="O35" s="1"/>
    </row>
    <row r="36" spans="1:15" x14ac:dyDescent="0.25">
      <c r="A36" s="1"/>
      <c r="B36" s="21">
        <v>3140</v>
      </c>
      <c r="C36" s="22" t="s">
        <v>8</v>
      </c>
      <c r="D36" s="54">
        <v>0.04</v>
      </c>
      <c r="E36" s="24">
        <f>ROUND((SUM($C$31*D36)),0)</f>
        <v>0</v>
      </c>
      <c r="F36" s="25"/>
      <c r="G36" s="4"/>
      <c r="H36" s="5"/>
      <c r="I36" s="1"/>
      <c r="J36" s="21">
        <v>3720</v>
      </c>
      <c r="K36" s="22" t="s">
        <v>31</v>
      </c>
      <c r="L36" s="54">
        <v>3.7499999999999999E-2</v>
      </c>
      <c r="M36" s="24"/>
      <c r="N36" s="25"/>
      <c r="O36" s="1"/>
    </row>
    <row r="37" spans="1:15" x14ac:dyDescent="0.25">
      <c r="A37" s="1"/>
      <c r="B37" s="21">
        <v>3340</v>
      </c>
      <c r="C37" s="22" t="s">
        <v>10</v>
      </c>
      <c r="D37" s="54">
        <v>1.4500000000000001E-2</v>
      </c>
      <c r="E37" s="24">
        <f>ROUND(SUM($C$31*D37),0)</f>
        <v>0</v>
      </c>
      <c r="F37" s="25"/>
      <c r="G37" s="4"/>
      <c r="H37" s="5"/>
      <c r="I37" s="1"/>
      <c r="J37" s="21">
        <v>3350</v>
      </c>
      <c r="K37" s="22" t="s">
        <v>10</v>
      </c>
      <c r="L37" s="54">
        <v>1.4500000000000001E-2</v>
      </c>
      <c r="M37" s="24">
        <f>ROUND((SUM($K$31*L37)),0)</f>
        <v>0</v>
      </c>
      <c r="N37" s="25"/>
      <c r="O37" s="1"/>
    </row>
    <row r="38" spans="1:15" x14ac:dyDescent="0.25">
      <c r="A38" s="1"/>
      <c r="B38" s="21">
        <v>3510</v>
      </c>
      <c r="C38" s="22" t="s">
        <v>12</v>
      </c>
      <c r="D38" s="54">
        <v>6.9999999999999999E-4</v>
      </c>
      <c r="E38" s="24">
        <f>ROUND(SUM($C$31*D38),0)</f>
        <v>0</v>
      </c>
      <c r="F38" s="25"/>
      <c r="G38" s="4"/>
      <c r="H38" s="5"/>
      <c r="I38" s="1"/>
      <c r="J38" s="21">
        <v>3520</v>
      </c>
      <c r="K38" s="22" t="s">
        <v>12</v>
      </c>
      <c r="L38" s="54">
        <v>6.9999999999999999E-4</v>
      </c>
      <c r="M38" s="24">
        <f>ROUND((SUM($K$31*L38)),0)</f>
        <v>0</v>
      </c>
      <c r="N38" s="25"/>
      <c r="O38" s="1"/>
    </row>
    <row r="39" spans="1:15" ht="15.75" thickBot="1" x14ac:dyDescent="0.3">
      <c r="A39" s="1"/>
      <c r="B39" s="21">
        <v>3610</v>
      </c>
      <c r="C39" s="22" t="s">
        <v>13</v>
      </c>
      <c r="D39" s="54">
        <v>1.4999999999999999E-2</v>
      </c>
      <c r="E39" s="24">
        <f>ROUND(SUM($C$31*D39),0)</f>
        <v>0</v>
      </c>
      <c r="F39" s="25"/>
      <c r="G39" s="4"/>
      <c r="H39" s="5"/>
      <c r="I39" s="1"/>
      <c r="J39" s="21">
        <v>3620</v>
      </c>
      <c r="K39" s="22" t="s">
        <v>13</v>
      </c>
      <c r="L39" s="54">
        <v>1.4999999999999999E-2</v>
      </c>
      <c r="M39" s="24">
        <f>ROUND((SUM($K$31*L39)),0)</f>
        <v>0</v>
      </c>
      <c r="N39" s="25"/>
      <c r="O39" s="1"/>
    </row>
    <row r="40" spans="1:15" ht="15.75" thickBot="1" x14ac:dyDescent="0.3">
      <c r="A40" s="1"/>
      <c r="B40" s="80" t="s">
        <v>32</v>
      </c>
      <c r="C40" s="81"/>
      <c r="D40" s="81"/>
      <c r="E40" s="35">
        <f>SUM(E36:E39)</f>
        <v>0</v>
      </c>
      <c r="F40" s="36"/>
      <c r="G40" s="4"/>
      <c r="H40" s="5"/>
      <c r="I40" s="1"/>
      <c r="J40" s="80" t="s">
        <v>32</v>
      </c>
      <c r="K40" s="81"/>
      <c r="L40" s="81"/>
      <c r="M40" s="35">
        <f>SUM(M36:M39)</f>
        <v>0</v>
      </c>
      <c r="N40" s="36"/>
      <c r="O40" s="1"/>
    </row>
    <row r="41" spans="1:15" x14ac:dyDescent="0.25">
      <c r="A41" s="1"/>
      <c r="B41" s="1"/>
      <c r="C41" s="1"/>
      <c r="D41" s="1"/>
      <c r="E41" s="4"/>
      <c r="F41" s="4"/>
      <c r="G41" s="4"/>
      <c r="H41" s="5"/>
      <c r="I41" s="1"/>
      <c r="J41" s="1"/>
      <c r="K41" s="1"/>
      <c r="L41" s="1"/>
      <c r="M41" s="1"/>
      <c r="N41" s="1"/>
      <c r="O41" s="1"/>
    </row>
    <row r="42" spans="1:15" ht="15.75" thickBot="1" x14ac:dyDescent="0.3"/>
    <row r="43" spans="1:15" ht="32.25" thickBot="1" x14ac:dyDescent="0.4">
      <c r="A43" s="1"/>
      <c r="B43" s="65" t="s">
        <v>70</v>
      </c>
      <c r="C43" s="3"/>
      <c r="D43" s="1"/>
      <c r="E43" s="66" t="s">
        <v>52</v>
      </c>
      <c r="F43" s="4"/>
      <c r="G43" s="4"/>
      <c r="H43" s="33"/>
      <c r="J43" s="2" t="s">
        <v>71</v>
      </c>
      <c r="K43" s="3"/>
      <c r="L43" s="1"/>
      <c r="M43" s="4"/>
      <c r="N43" s="4"/>
      <c r="O43" s="1"/>
    </row>
    <row r="44" spans="1:15" ht="15.75" thickBot="1" x14ac:dyDescent="0.3">
      <c r="A44" s="1"/>
      <c r="B44" s="6" t="s">
        <v>2</v>
      </c>
      <c r="C44" s="7"/>
      <c r="D44" s="1"/>
      <c r="E44" s="67">
        <f>ROUND(+C44*1.0017,0)</f>
        <v>0</v>
      </c>
      <c r="F44" s="4"/>
      <c r="G44" s="8"/>
      <c r="H44" s="33"/>
      <c r="J44" s="6" t="s">
        <v>2</v>
      </c>
      <c r="K44" s="7"/>
      <c r="L44" s="1"/>
      <c r="M44" s="4"/>
      <c r="N44" s="4"/>
      <c r="O44" s="10"/>
    </row>
    <row r="45" spans="1:15" x14ac:dyDescent="0.25">
      <c r="A45" s="1"/>
      <c r="B45" s="1"/>
      <c r="C45" s="1"/>
      <c r="D45" s="1"/>
      <c r="E45" s="4"/>
      <c r="F45" s="4"/>
      <c r="G45" s="4"/>
      <c r="H45" s="33"/>
      <c r="J45" s="1"/>
      <c r="K45" s="1"/>
      <c r="L45" s="1"/>
      <c r="M45" s="4"/>
      <c r="N45" s="4"/>
      <c r="O45" s="1"/>
    </row>
    <row r="46" spans="1:15" x14ac:dyDescent="0.25">
      <c r="A46" s="1"/>
      <c r="B46" s="14" t="s">
        <v>3</v>
      </c>
      <c r="C46" s="1"/>
      <c r="D46" s="15"/>
      <c r="E46" s="4"/>
      <c r="F46" s="4"/>
      <c r="G46" s="4"/>
      <c r="H46" s="33"/>
      <c r="J46" s="14" t="s">
        <v>3</v>
      </c>
      <c r="K46" s="1"/>
      <c r="L46" s="15"/>
      <c r="M46" s="4"/>
      <c r="N46" s="4"/>
      <c r="O46" s="1"/>
    </row>
    <row r="47" spans="1:15" x14ac:dyDescent="0.25">
      <c r="A47" s="1"/>
      <c r="B47" s="1"/>
      <c r="C47" s="1"/>
      <c r="D47" s="16"/>
      <c r="E47" s="4"/>
      <c r="F47" s="4"/>
      <c r="G47" s="4"/>
      <c r="H47" s="33"/>
      <c r="J47" s="1"/>
      <c r="K47" s="1"/>
      <c r="L47" s="16"/>
      <c r="M47" s="4"/>
      <c r="N47" s="4"/>
      <c r="O47" s="1"/>
    </row>
    <row r="48" spans="1:15" x14ac:dyDescent="0.25">
      <c r="A48" s="1"/>
      <c r="B48" s="17" t="s">
        <v>4</v>
      </c>
      <c r="C48" s="17" t="s">
        <v>5</v>
      </c>
      <c r="D48" s="17" t="s">
        <v>6</v>
      </c>
      <c r="E48" s="18" t="s">
        <v>7</v>
      </c>
      <c r="F48" s="19"/>
      <c r="G48" s="19"/>
      <c r="H48" s="33"/>
      <c r="J48" s="17" t="s">
        <v>4</v>
      </c>
      <c r="K48" s="17" t="s">
        <v>5</v>
      </c>
      <c r="L48" s="17" t="s">
        <v>6</v>
      </c>
      <c r="M48" s="18" t="s">
        <v>7</v>
      </c>
      <c r="N48" s="19"/>
      <c r="O48" s="1"/>
    </row>
    <row r="49" spans="1:15" x14ac:dyDescent="0.25">
      <c r="A49" s="1"/>
      <c r="B49" s="21">
        <v>3110</v>
      </c>
      <c r="C49" s="22" t="s">
        <v>8</v>
      </c>
      <c r="D49" s="23">
        <v>0.10730000000000001</v>
      </c>
      <c r="E49" s="24">
        <f>ROUND(SUM($C$44*D49),0)</f>
        <v>0</v>
      </c>
      <c r="F49" s="25"/>
      <c r="G49" s="25"/>
      <c r="H49" s="33"/>
      <c r="J49" s="21">
        <v>3320</v>
      </c>
      <c r="K49" s="22" t="s">
        <v>11</v>
      </c>
      <c r="L49" s="54">
        <v>6.2E-2</v>
      </c>
      <c r="M49" s="24">
        <f>ROUND((SUM($K$31*L49)),0)</f>
        <v>0</v>
      </c>
      <c r="N49" s="25"/>
      <c r="O49" s="1"/>
    </row>
    <row r="50" spans="1:15" x14ac:dyDescent="0.25">
      <c r="A50" s="1"/>
      <c r="B50" s="21">
        <v>3340</v>
      </c>
      <c r="C50" s="22" t="s">
        <v>10</v>
      </c>
      <c r="D50" s="23">
        <v>1.4500000000000001E-2</v>
      </c>
      <c r="E50" s="24">
        <f>ROUND(SUM($C$44*D50),0)</f>
        <v>0</v>
      </c>
      <c r="F50" s="25"/>
      <c r="G50" s="25"/>
      <c r="H50" s="33"/>
      <c r="J50" s="21">
        <v>3350</v>
      </c>
      <c r="K50" s="22" t="s">
        <v>10</v>
      </c>
      <c r="L50" s="54">
        <v>1.4500000000000001E-2</v>
      </c>
      <c r="M50" s="24">
        <f>ROUND((SUM($K$31*L50)),0)</f>
        <v>0</v>
      </c>
      <c r="N50" s="25"/>
      <c r="O50" s="1"/>
    </row>
    <row r="51" spans="1:15" x14ac:dyDescent="0.25">
      <c r="A51" s="1"/>
      <c r="B51" s="21">
        <v>3510</v>
      </c>
      <c r="C51" s="22" t="s">
        <v>12</v>
      </c>
      <c r="D51" s="23">
        <v>6.9999999999999999E-4</v>
      </c>
      <c r="E51" s="24">
        <f>ROUND(SUM($C$44*D51),0)</f>
        <v>0</v>
      </c>
      <c r="F51" s="25"/>
      <c r="G51" s="25"/>
      <c r="H51" s="33"/>
      <c r="J51" s="21">
        <v>3520</v>
      </c>
      <c r="K51" s="22" t="s">
        <v>12</v>
      </c>
      <c r="L51" s="54">
        <v>6.9999999999999999E-4</v>
      </c>
      <c r="M51" s="24">
        <f>ROUND((SUM($K$31*L51)),0)</f>
        <v>0</v>
      </c>
      <c r="N51" s="25"/>
      <c r="O51" s="1"/>
    </row>
    <row r="52" spans="1:15" ht="15.75" thickBot="1" x14ac:dyDescent="0.3">
      <c r="A52" s="1"/>
      <c r="B52" s="21">
        <v>3610</v>
      </c>
      <c r="C52" s="22" t="s">
        <v>13</v>
      </c>
      <c r="D52" s="23">
        <v>1.4999999999999999E-2</v>
      </c>
      <c r="E52" s="24">
        <f>ROUND(SUM($C$44*D52),0)</f>
        <v>0</v>
      </c>
      <c r="F52" s="25"/>
      <c r="G52" s="25"/>
      <c r="H52" s="33"/>
      <c r="J52" s="21">
        <v>3620</v>
      </c>
      <c r="K52" s="22" t="s">
        <v>13</v>
      </c>
      <c r="L52" s="54">
        <v>1.4999999999999999E-2</v>
      </c>
      <c r="M52" s="24">
        <f>ROUND((SUM($K$31*L52)),0)</f>
        <v>0</v>
      </c>
      <c r="N52" s="25"/>
      <c r="O52" s="1"/>
    </row>
    <row r="53" spans="1:15" ht="15.75" thickBot="1" x14ac:dyDescent="0.3">
      <c r="A53" s="1"/>
      <c r="B53" s="80" t="s">
        <v>20</v>
      </c>
      <c r="C53" s="81"/>
      <c r="D53" s="81"/>
      <c r="E53" s="35">
        <f>SUM(E49:E52)</f>
        <v>0</v>
      </c>
      <c r="F53" s="36"/>
      <c r="G53" s="36"/>
      <c r="H53" s="33"/>
      <c r="J53" s="80" t="s">
        <v>32</v>
      </c>
      <c r="K53" s="81"/>
      <c r="L53" s="81"/>
      <c r="M53" s="35">
        <f>SUM(M49:M52)</f>
        <v>0</v>
      </c>
      <c r="N53" s="36"/>
      <c r="O53" s="1"/>
    </row>
    <row r="54" spans="1:15" x14ac:dyDescent="0.25">
      <c r="A54" s="1"/>
      <c r="B54" s="1"/>
      <c r="C54" s="1"/>
      <c r="D54" s="1"/>
      <c r="E54" s="4"/>
      <c r="F54" s="4"/>
      <c r="G54" s="4"/>
      <c r="H54" s="33"/>
      <c r="J54" s="1"/>
      <c r="K54" s="1"/>
      <c r="L54" s="1"/>
      <c r="M54" s="1"/>
      <c r="N54" s="1"/>
      <c r="O54" s="1"/>
    </row>
    <row r="55" spans="1:15" x14ac:dyDescent="0.25">
      <c r="A55" s="50"/>
      <c r="B55" s="50"/>
      <c r="C55" s="50"/>
      <c r="D55" s="50"/>
      <c r="E55" s="5"/>
      <c r="F55" s="5"/>
      <c r="G55" s="5"/>
      <c r="H55" s="33"/>
      <c r="I55" s="75"/>
      <c r="J55" s="75"/>
      <c r="K55" s="75"/>
      <c r="L55" s="75"/>
      <c r="M55" s="75"/>
      <c r="N55" s="75"/>
    </row>
    <row r="58" spans="1:15" x14ac:dyDescent="0.25">
      <c r="A58" s="55" t="s">
        <v>75</v>
      </c>
    </row>
  </sheetData>
  <mergeCells count="7">
    <mergeCell ref="B53:D53"/>
    <mergeCell ref="J53:L53"/>
    <mergeCell ref="A1:N1"/>
    <mergeCell ref="B17:D17"/>
    <mergeCell ref="J18:L18"/>
    <mergeCell ref="B40:D40"/>
    <mergeCell ref="J40:L40"/>
  </mergeCells>
  <pageMargins left="0.7" right="0.7" top="0.5" bottom="0.5" header="0.3" footer="0.3"/>
  <pageSetup scale="90" orientation="landscape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58"/>
  <sheetViews>
    <sheetView workbookViewId="0">
      <selection activeCell="E4" sqref="E4"/>
    </sheetView>
  </sheetViews>
  <sheetFormatPr defaultRowHeight="15" x14ac:dyDescent="0.25"/>
  <cols>
    <col min="1" max="1" width="4.28515625" customWidth="1"/>
    <col min="3" max="3" width="17.7109375" customWidth="1"/>
    <col min="4" max="4" width="11.42578125" customWidth="1"/>
    <col min="5" max="5" width="11.140625" bestFit="1" customWidth="1"/>
    <col min="7" max="7" width="1.7109375" customWidth="1"/>
    <col min="8" max="8" width="2.42578125" customWidth="1"/>
    <col min="9" max="9" width="2.140625" customWidth="1"/>
    <col min="11" max="11" width="18.7109375" customWidth="1"/>
    <col min="12" max="12" width="11.5703125" customWidth="1"/>
    <col min="13" max="13" width="11.5703125" bestFit="1" customWidth="1"/>
  </cols>
  <sheetData>
    <row r="1" spans="1:15" ht="26.25" x14ac:dyDescent="0.4">
      <c r="A1" s="82" t="s">
        <v>73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</row>
    <row r="2" spans="1:15" ht="8.25" customHeight="1" thickBot="1" x14ac:dyDescent="0.3"/>
    <row r="3" spans="1:15" ht="32.25" thickBot="1" x14ac:dyDescent="0.4">
      <c r="A3" s="1"/>
      <c r="B3" s="65" t="s">
        <v>0</v>
      </c>
      <c r="C3" s="3"/>
      <c r="D3" s="1"/>
      <c r="E3" s="66" t="s">
        <v>52</v>
      </c>
      <c r="F3" s="4"/>
      <c r="G3" s="4"/>
      <c r="H3" s="5"/>
      <c r="I3" s="1"/>
      <c r="J3" s="65" t="s">
        <v>1</v>
      </c>
      <c r="K3" s="1"/>
      <c r="L3" s="1"/>
      <c r="M3" s="66" t="s">
        <v>52</v>
      </c>
      <c r="N3" s="1"/>
      <c r="O3" s="1"/>
    </row>
    <row r="4" spans="1:15" ht="15.75" thickBot="1" x14ac:dyDescent="0.3">
      <c r="A4" s="1"/>
      <c r="B4" s="6" t="s">
        <v>2</v>
      </c>
      <c r="C4" s="7"/>
      <c r="D4" s="1"/>
      <c r="E4" s="67">
        <f>ROUND(+C4*1.0017,0)</f>
        <v>0</v>
      </c>
      <c r="F4" s="4"/>
      <c r="G4" s="8"/>
      <c r="H4" s="9"/>
      <c r="I4" s="10"/>
      <c r="J4" s="6" t="s">
        <v>2</v>
      </c>
      <c r="K4" s="11"/>
      <c r="L4" s="4"/>
      <c r="M4" s="68">
        <f>ROUND((K4*1.0017),0)</f>
        <v>0</v>
      </c>
      <c r="N4" s="10"/>
      <c r="O4" s="10"/>
    </row>
    <row r="5" spans="1:15" ht="8.25" customHeight="1" x14ac:dyDescent="0.25">
      <c r="A5" s="1"/>
      <c r="B5" s="1"/>
      <c r="C5" s="1"/>
      <c r="D5" s="1"/>
      <c r="E5" s="4"/>
      <c r="F5" s="4"/>
      <c r="G5" s="4"/>
      <c r="H5" s="5"/>
      <c r="I5" s="1"/>
      <c r="J5" s="1"/>
      <c r="K5" s="12"/>
      <c r="L5" s="13"/>
      <c r="M5" s="4"/>
      <c r="N5" s="1"/>
      <c r="O5" s="1"/>
    </row>
    <row r="6" spans="1:15" x14ac:dyDescent="0.25">
      <c r="A6" s="1"/>
      <c r="B6" s="14" t="s">
        <v>3</v>
      </c>
      <c r="C6" s="1"/>
      <c r="D6" s="15"/>
      <c r="E6" s="4"/>
      <c r="F6" s="4"/>
      <c r="G6" s="4"/>
      <c r="H6" s="5"/>
      <c r="I6" s="1"/>
      <c r="J6" s="14" t="s">
        <v>3</v>
      </c>
      <c r="K6" s="1"/>
      <c r="L6" s="15"/>
      <c r="M6" s="4"/>
      <c r="N6" s="1"/>
      <c r="O6" s="1"/>
    </row>
    <row r="7" spans="1:15" ht="4.5" customHeight="1" x14ac:dyDescent="0.25">
      <c r="A7" s="1"/>
      <c r="B7" s="1"/>
      <c r="C7" s="1"/>
      <c r="D7" s="16"/>
      <c r="E7" s="4"/>
      <c r="F7" s="4"/>
      <c r="G7" s="4"/>
      <c r="H7" s="5"/>
      <c r="I7" s="1"/>
      <c r="J7" s="1"/>
      <c r="K7" s="1"/>
      <c r="L7" s="16"/>
      <c r="M7" s="4"/>
      <c r="N7" s="1"/>
      <c r="O7" s="1"/>
    </row>
    <row r="8" spans="1:15" x14ac:dyDescent="0.25">
      <c r="A8" s="1"/>
      <c r="B8" s="17" t="s">
        <v>4</v>
      </c>
      <c r="C8" s="17" t="s">
        <v>5</v>
      </c>
      <c r="D8" s="17" t="s">
        <v>6</v>
      </c>
      <c r="E8" s="18" t="s">
        <v>7</v>
      </c>
      <c r="F8" s="19"/>
      <c r="G8" s="19"/>
      <c r="H8" s="20"/>
      <c r="I8" s="1"/>
      <c r="J8" s="17" t="s">
        <v>4</v>
      </c>
      <c r="K8" s="17" t="s">
        <v>5</v>
      </c>
      <c r="L8" s="17" t="s">
        <v>6</v>
      </c>
      <c r="M8" s="18" t="s">
        <v>7</v>
      </c>
      <c r="N8" s="1"/>
      <c r="O8" s="1"/>
    </row>
    <row r="9" spans="1:15" x14ac:dyDescent="0.25">
      <c r="A9" s="1"/>
      <c r="B9" s="21">
        <v>3110</v>
      </c>
      <c r="C9" s="22" t="s">
        <v>8</v>
      </c>
      <c r="D9" s="23">
        <v>8.8800000000000004E-2</v>
      </c>
      <c r="E9" s="24">
        <f>ROUND(SUM($C$4*D9),0)</f>
        <v>0</v>
      </c>
      <c r="F9" s="25"/>
      <c r="G9" s="25"/>
      <c r="H9" s="26"/>
      <c r="I9" s="1"/>
      <c r="J9" s="21">
        <v>3220</v>
      </c>
      <c r="K9" s="22" t="s">
        <v>9</v>
      </c>
      <c r="L9" s="58">
        <v>0.11771</v>
      </c>
      <c r="M9" s="24">
        <f t="shared" ref="M9:M14" si="0">ROUND(SUM($K$4*L9),0)</f>
        <v>0</v>
      </c>
      <c r="N9" s="1"/>
      <c r="O9" s="1"/>
    </row>
    <row r="10" spans="1:15" x14ac:dyDescent="0.25">
      <c r="A10" s="1"/>
      <c r="B10" s="21">
        <v>3340</v>
      </c>
      <c r="C10" s="22" t="s">
        <v>10</v>
      </c>
      <c r="D10" s="23">
        <v>1.4500000000000001E-2</v>
      </c>
      <c r="E10" s="24">
        <f>ROUND(SUM($C$4*D10),0)</f>
        <v>0</v>
      </c>
      <c r="F10" s="25"/>
      <c r="G10" s="25"/>
      <c r="H10" s="26"/>
      <c r="I10" s="1"/>
      <c r="J10" s="21">
        <v>3320</v>
      </c>
      <c r="K10" s="22" t="s">
        <v>11</v>
      </c>
      <c r="L10" s="23">
        <v>6.2E-2</v>
      </c>
      <c r="M10" s="24">
        <f t="shared" si="0"/>
        <v>0</v>
      </c>
      <c r="N10" s="1"/>
      <c r="O10" s="1"/>
    </row>
    <row r="11" spans="1:15" x14ac:dyDescent="0.25">
      <c r="A11" s="1"/>
      <c r="B11" s="21">
        <v>3510</v>
      </c>
      <c r="C11" s="22" t="s">
        <v>12</v>
      </c>
      <c r="D11" s="23">
        <v>6.9999999999999999E-4</v>
      </c>
      <c r="E11" s="24">
        <f>ROUND(SUM($C$4*D11),0)</f>
        <v>0</v>
      </c>
      <c r="F11" s="25"/>
      <c r="G11" s="25"/>
      <c r="H11" s="26"/>
      <c r="I11" s="1"/>
      <c r="J11" s="21">
        <v>3350</v>
      </c>
      <c r="K11" s="22" t="s">
        <v>10</v>
      </c>
      <c r="L11" s="23">
        <v>1.4500000000000001E-2</v>
      </c>
      <c r="M11" s="24">
        <f t="shared" si="0"/>
        <v>0</v>
      </c>
      <c r="N11" s="1"/>
      <c r="O11" s="1"/>
    </row>
    <row r="12" spans="1:15" x14ac:dyDescent="0.25">
      <c r="A12" s="1"/>
      <c r="B12" s="21">
        <v>3610</v>
      </c>
      <c r="C12" s="22" t="s">
        <v>13</v>
      </c>
      <c r="D12" s="23">
        <v>1.2999999999999999E-2</v>
      </c>
      <c r="E12" s="24">
        <f>ROUND(SUM($C$4*D12),0)</f>
        <v>0</v>
      </c>
      <c r="F12" s="25"/>
      <c r="G12" s="25"/>
      <c r="H12" s="26"/>
      <c r="I12" s="1"/>
      <c r="J12" s="21">
        <v>3520</v>
      </c>
      <c r="K12" s="22" t="s">
        <v>12</v>
      </c>
      <c r="L12" s="23">
        <v>6.9999999999999999E-4</v>
      </c>
      <c r="M12" s="24">
        <f t="shared" si="0"/>
        <v>0</v>
      </c>
      <c r="N12" s="1"/>
      <c r="O12" s="1"/>
    </row>
    <row r="13" spans="1:15" x14ac:dyDescent="0.25">
      <c r="A13" s="1"/>
      <c r="B13" s="27">
        <v>3712</v>
      </c>
      <c r="C13" s="28" t="s">
        <v>14</v>
      </c>
      <c r="D13" s="29">
        <v>9.5000000000000001E-2</v>
      </c>
      <c r="E13" s="24">
        <f>ROUND(SUM($C$4*D13),0)</f>
        <v>0</v>
      </c>
      <c r="F13" s="25"/>
      <c r="G13" s="25"/>
      <c r="H13" s="26"/>
      <c r="I13" s="1"/>
      <c r="J13" s="27">
        <v>3620</v>
      </c>
      <c r="K13" s="22" t="s">
        <v>13</v>
      </c>
      <c r="L13" s="29">
        <v>1.2999999999999999E-2</v>
      </c>
      <c r="M13" s="24">
        <f t="shared" si="0"/>
        <v>0</v>
      </c>
      <c r="N13" s="1"/>
      <c r="O13" s="1"/>
    </row>
    <row r="14" spans="1:15" x14ac:dyDescent="0.25">
      <c r="A14" s="1"/>
      <c r="B14" s="27">
        <v>3415</v>
      </c>
      <c r="C14" s="28" t="s">
        <v>39</v>
      </c>
      <c r="D14" s="29" t="s">
        <v>15</v>
      </c>
      <c r="E14" s="30">
        <f>SUM($C$4/1000*0.175)+($C$4/100*0.31)+27</f>
        <v>27</v>
      </c>
      <c r="F14" s="25"/>
      <c r="G14" s="25"/>
      <c r="H14" s="26"/>
      <c r="I14" s="1"/>
      <c r="J14" s="27">
        <v>3722</v>
      </c>
      <c r="K14" s="28" t="s">
        <v>14</v>
      </c>
      <c r="L14" s="29">
        <v>9.5000000000000001E-2</v>
      </c>
      <c r="M14" s="24">
        <f t="shared" si="0"/>
        <v>0</v>
      </c>
      <c r="N14" s="1"/>
      <c r="O14" s="1"/>
    </row>
    <row r="15" spans="1:15" x14ac:dyDescent="0.25">
      <c r="A15" s="1"/>
      <c r="B15" s="21">
        <v>3411</v>
      </c>
      <c r="C15" s="22" t="s">
        <v>16</v>
      </c>
      <c r="D15" s="31" t="s">
        <v>17</v>
      </c>
      <c r="E15" s="60"/>
      <c r="F15" s="25"/>
      <c r="G15" s="32"/>
      <c r="H15" s="33"/>
      <c r="I15" s="10"/>
      <c r="J15" s="27">
        <v>3425</v>
      </c>
      <c r="K15" s="28" t="s">
        <v>39</v>
      </c>
      <c r="L15" s="29" t="s">
        <v>15</v>
      </c>
      <c r="M15" s="30">
        <f>ROUND(SUM($K$4/1000*0.175)+($K$4/100*0.31)+27,0)</f>
        <v>27</v>
      </c>
      <c r="N15" s="10"/>
      <c r="O15" s="10"/>
    </row>
    <row r="16" spans="1:15" ht="15.75" thickBot="1" x14ac:dyDescent="0.3">
      <c r="A16" s="1"/>
      <c r="B16" s="27">
        <v>3412</v>
      </c>
      <c r="C16" s="28" t="s">
        <v>18</v>
      </c>
      <c r="D16" s="34" t="s">
        <v>17</v>
      </c>
      <c r="E16" s="63"/>
      <c r="F16" s="25"/>
      <c r="G16" s="32"/>
      <c r="H16" s="33"/>
      <c r="I16" s="10"/>
      <c r="J16" s="21">
        <v>3421</v>
      </c>
      <c r="K16" s="22" t="s">
        <v>19</v>
      </c>
      <c r="L16" s="31" t="s">
        <v>17</v>
      </c>
      <c r="M16" s="59"/>
      <c r="N16" s="10"/>
      <c r="O16" s="10"/>
    </row>
    <row r="17" spans="1:21" ht="15.75" thickBot="1" x14ac:dyDescent="0.3">
      <c r="A17" s="1"/>
      <c r="B17" s="80" t="s">
        <v>20</v>
      </c>
      <c r="C17" s="81"/>
      <c r="D17" s="81"/>
      <c r="E17" s="35">
        <f>SUM(E9:E16)</f>
        <v>27</v>
      </c>
      <c r="F17" s="36"/>
      <c r="G17" s="36"/>
      <c r="H17" s="37"/>
      <c r="I17" s="10"/>
      <c r="J17" s="27">
        <v>3422</v>
      </c>
      <c r="K17" s="28" t="s">
        <v>21</v>
      </c>
      <c r="L17" s="34" t="s">
        <v>17</v>
      </c>
      <c r="M17" s="63"/>
      <c r="N17" s="38"/>
      <c r="O17" s="10"/>
    </row>
    <row r="18" spans="1:21" ht="17.25" customHeight="1" thickBot="1" x14ac:dyDescent="0.3">
      <c r="A18" s="1"/>
      <c r="B18" s="1"/>
      <c r="C18" s="1"/>
      <c r="D18" s="1"/>
      <c r="E18" s="4"/>
      <c r="F18" s="4"/>
      <c r="G18" s="4"/>
      <c r="H18" s="5"/>
      <c r="I18" s="1"/>
      <c r="J18" s="80" t="s">
        <v>20</v>
      </c>
      <c r="K18" s="81"/>
      <c r="L18" s="81"/>
      <c r="M18" s="35">
        <f>SUM(M9:M17)</f>
        <v>27</v>
      </c>
      <c r="N18" s="1"/>
      <c r="O18" s="10"/>
    </row>
    <row r="19" spans="1:21" ht="6" customHeight="1" x14ac:dyDescent="0.25">
      <c r="A19" s="50"/>
      <c r="B19" s="50"/>
      <c r="C19" s="50"/>
      <c r="D19" s="50"/>
      <c r="E19" s="5"/>
      <c r="F19" s="5"/>
      <c r="G19" s="5"/>
      <c r="H19" s="5"/>
      <c r="I19" s="50"/>
      <c r="J19" s="72"/>
      <c r="K19" s="73"/>
      <c r="L19" s="73"/>
      <c r="M19" s="74"/>
      <c r="N19" s="50"/>
      <c r="O19" s="10"/>
    </row>
    <row r="20" spans="1:21" x14ac:dyDescent="0.25">
      <c r="A20" s="1"/>
      <c r="B20" s="14" t="s">
        <v>64</v>
      </c>
      <c r="C20" s="1"/>
      <c r="D20" s="1"/>
      <c r="E20" s="4"/>
      <c r="F20" s="4"/>
      <c r="G20" s="4"/>
      <c r="H20" s="70"/>
      <c r="I20" s="1"/>
      <c r="J20" s="14" t="s">
        <v>65</v>
      </c>
      <c r="K20" s="1"/>
      <c r="L20" s="1"/>
      <c r="M20" s="4"/>
      <c r="N20" s="1"/>
      <c r="O20" s="1"/>
    </row>
    <row r="21" spans="1:21" ht="5.25" customHeight="1" x14ac:dyDescent="0.25">
      <c r="A21" s="1"/>
      <c r="B21" s="1"/>
      <c r="C21" s="1"/>
      <c r="D21" s="1"/>
      <c r="E21" s="4"/>
      <c r="F21" s="4"/>
      <c r="G21" s="4"/>
      <c r="H21" s="70"/>
      <c r="I21" s="12"/>
      <c r="J21" s="1"/>
      <c r="K21" s="1"/>
      <c r="L21" s="1"/>
      <c r="M21" s="4"/>
      <c r="N21" s="1"/>
      <c r="O21" s="1"/>
    </row>
    <row r="22" spans="1:21" ht="30" x14ac:dyDescent="0.25">
      <c r="A22" s="1"/>
      <c r="B22" s="39" t="s">
        <v>4</v>
      </c>
      <c r="C22" s="17" t="s">
        <v>5</v>
      </c>
      <c r="D22" s="40" t="s">
        <v>23</v>
      </c>
      <c r="E22" s="40" t="s">
        <v>24</v>
      </c>
      <c r="F22" s="40" t="s">
        <v>25</v>
      </c>
      <c r="G22" s="41"/>
      <c r="H22" s="71"/>
      <c r="I22" s="41"/>
      <c r="J22" s="39" t="s">
        <v>4</v>
      </c>
      <c r="K22" s="17" t="s">
        <v>5</v>
      </c>
      <c r="L22" s="40" t="s">
        <v>23</v>
      </c>
      <c r="M22" s="40" t="s">
        <v>24</v>
      </c>
      <c r="N22" s="40" t="s">
        <v>25</v>
      </c>
      <c r="O22" s="1"/>
    </row>
    <row r="23" spans="1:21" x14ac:dyDescent="0.25">
      <c r="A23" s="1"/>
      <c r="B23" s="43" t="s">
        <v>67</v>
      </c>
      <c r="C23" s="44" t="s">
        <v>61</v>
      </c>
      <c r="D23" s="61">
        <v>8600</v>
      </c>
      <c r="E23" s="61">
        <v>19214</v>
      </c>
      <c r="F23" s="61">
        <v>28866</v>
      </c>
      <c r="G23" s="62"/>
      <c r="H23" s="47"/>
      <c r="I23" s="45"/>
      <c r="J23" s="43">
        <v>3421</v>
      </c>
      <c r="K23" s="44" t="s">
        <v>61</v>
      </c>
      <c r="L23" s="61">
        <v>7303</v>
      </c>
      <c r="M23" s="61">
        <v>16317</v>
      </c>
      <c r="N23" s="61">
        <v>24513</v>
      </c>
      <c r="O23" s="1"/>
      <c r="S23" s="69"/>
      <c r="T23" s="69"/>
      <c r="U23" s="69"/>
    </row>
    <row r="24" spans="1:21" x14ac:dyDescent="0.25">
      <c r="A24" s="1"/>
      <c r="B24" s="43" t="s">
        <v>67</v>
      </c>
      <c r="C24" s="44" t="s">
        <v>62</v>
      </c>
      <c r="D24" s="61">
        <v>8420</v>
      </c>
      <c r="E24" s="61">
        <v>18854</v>
      </c>
      <c r="F24" s="61">
        <v>28326</v>
      </c>
      <c r="G24" s="62"/>
      <c r="H24" s="47"/>
      <c r="I24" s="45"/>
      <c r="J24" s="43">
        <v>3421</v>
      </c>
      <c r="K24" s="44" t="s">
        <v>62</v>
      </c>
      <c r="L24" s="61">
        <v>7123</v>
      </c>
      <c r="M24" s="61">
        <v>15957</v>
      </c>
      <c r="N24" s="61">
        <v>23973</v>
      </c>
      <c r="O24" s="1"/>
      <c r="S24" s="69"/>
      <c r="T24" s="69"/>
      <c r="U24" s="69"/>
    </row>
    <row r="25" spans="1:21" x14ac:dyDescent="0.25">
      <c r="A25" s="1"/>
      <c r="B25" s="43" t="s">
        <v>67</v>
      </c>
      <c r="C25" s="44" t="s">
        <v>27</v>
      </c>
      <c r="D25" s="61">
        <v>8205.24</v>
      </c>
      <c r="E25" s="61">
        <v>16411</v>
      </c>
      <c r="F25" s="61">
        <v>23221</v>
      </c>
      <c r="G25" s="62"/>
      <c r="H25" s="47"/>
      <c r="I25" s="45"/>
      <c r="J25" s="43">
        <v>3421</v>
      </c>
      <c r="K25" s="44" t="s">
        <v>63</v>
      </c>
      <c r="L25" s="61">
        <v>8033</v>
      </c>
      <c r="M25" s="61">
        <v>16066</v>
      </c>
      <c r="N25" s="61">
        <v>22734</v>
      </c>
      <c r="O25" s="1"/>
    </row>
    <row r="26" spans="1:21" x14ac:dyDescent="0.25">
      <c r="A26" s="1"/>
      <c r="B26" s="43" t="s">
        <v>66</v>
      </c>
      <c r="C26" s="44" t="s">
        <v>28</v>
      </c>
      <c r="D26" s="64">
        <v>332</v>
      </c>
      <c r="E26" s="64">
        <v>531</v>
      </c>
      <c r="F26" s="64">
        <v>808</v>
      </c>
      <c r="G26" s="45"/>
      <c r="H26" s="47"/>
      <c r="I26" s="45"/>
      <c r="J26" s="43">
        <v>3422</v>
      </c>
      <c r="K26" s="44" t="s">
        <v>28</v>
      </c>
      <c r="L26" s="64">
        <v>332</v>
      </c>
      <c r="M26" s="64">
        <v>531</v>
      </c>
      <c r="N26" s="64">
        <v>808</v>
      </c>
      <c r="O26" s="1"/>
    </row>
    <row r="27" spans="1:21" ht="7.5" customHeight="1" x14ac:dyDescent="0.25">
      <c r="A27" s="1"/>
      <c r="B27" s="48"/>
      <c r="C27" s="49"/>
      <c r="D27" s="45"/>
      <c r="E27" s="45"/>
      <c r="F27" s="47"/>
      <c r="G27" s="47"/>
      <c r="H27" s="47"/>
      <c r="I27" s="47"/>
      <c r="J27" s="48"/>
      <c r="K27" s="49"/>
      <c r="L27" s="45"/>
      <c r="M27" s="45"/>
      <c r="N27" s="47"/>
      <c r="O27" s="1"/>
    </row>
    <row r="28" spans="1:21" ht="6.75" customHeight="1" x14ac:dyDescent="0.25">
      <c r="A28" s="50"/>
      <c r="B28" s="51"/>
      <c r="C28" s="52"/>
      <c r="D28" s="46"/>
      <c r="E28" s="46"/>
      <c r="F28" s="46"/>
      <c r="G28" s="46"/>
      <c r="H28" s="47"/>
      <c r="I28" s="46"/>
      <c r="J28" s="51"/>
      <c r="K28" s="52"/>
      <c r="L28" s="46"/>
      <c r="M28" s="46"/>
      <c r="N28" s="46"/>
      <c r="O28" s="53"/>
    </row>
    <row r="29" spans="1:21" ht="8.25" customHeight="1" x14ac:dyDescent="0.25">
      <c r="A29" s="1"/>
      <c r="B29" s="1"/>
      <c r="C29" s="1"/>
      <c r="D29" s="4"/>
      <c r="E29" s="1"/>
      <c r="F29" s="1"/>
      <c r="G29" s="1"/>
      <c r="H29" s="50"/>
      <c r="I29" s="12"/>
      <c r="J29" s="1"/>
      <c r="K29" s="1"/>
      <c r="L29" s="1"/>
      <c r="M29" s="1"/>
      <c r="N29" s="1"/>
      <c r="O29" s="1"/>
    </row>
    <row r="30" spans="1:21" ht="21.75" thickBot="1" x14ac:dyDescent="0.4">
      <c r="A30" s="1"/>
      <c r="B30" s="2" t="s">
        <v>29</v>
      </c>
      <c r="C30" s="3"/>
      <c r="D30" s="1"/>
      <c r="E30" s="4"/>
      <c r="F30" s="4"/>
      <c r="G30" s="1"/>
      <c r="H30" s="50"/>
      <c r="I30" s="1"/>
      <c r="J30" s="2" t="s">
        <v>30</v>
      </c>
      <c r="K30" s="3"/>
      <c r="L30" s="1"/>
      <c r="M30" s="4"/>
      <c r="N30" s="4"/>
      <c r="O30" s="1"/>
    </row>
    <row r="31" spans="1:21" ht="15.75" thickBot="1" x14ac:dyDescent="0.3">
      <c r="A31" s="1"/>
      <c r="B31" s="6" t="s">
        <v>2</v>
      </c>
      <c r="C31" s="7"/>
      <c r="D31" s="1"/>
      <c r="E31" s="4">
        <f>+C31+E40</f>
        <v>0</v>
      </c>
      <c r="F31" s="4"/>
      <c r="G31" s="1"/>
      <c r="H31" s="50"/>
      <c r="I31" s="1"/>
      <c r="J31" s="6" t="s">
        <v>2</v>
      </c>
      <c r="K31" s="7"/>
      <c r="L31" s="1"/>
      <c r="M31" s="4"/>
      <c r="N31" s="4"/>
      <c r="O31" s="10"/>
    </row>
    <row r="32" spans="1:21" ht="4.5" customHeight="1" x14ac:dyDescent="0.25">
      <c r="A32" s="1"/>
      <c r="B32" s="1"/>
      <c r="C32" s="1"/>
      <c r="D32" s="1"/>
      <c r="E32" s="4"/>
      <c r="F32" s="4"/>
      <c r="G32" s="4"/>
      <c r="H32" s="5"/>
      <c r="I32" s="1"/>
      <c r="J32" s="1"/>
      <c r="K32" s="1"/>
      <c r="L32" s="1"/>
      <c r="M32" s="4"/>
      <c r="N32" s="4"/>
      <c r="O32" s="1"/>
    </row>
    <row r="33" spans="1:15" x14ac:dyDescent="0.25">
      <c r="A33" s="1"/>
      <c r="B33" s="14" t="s">
        <v>3</v>
      </c>
      <c r="C33" s="1"/>
      <c r="D33" s="15"/>
      <c r="E33" s="4"/>
      <c r="F33" s="4"/>
      <c r="G33" s="4"/>
      <c r="H33" s="5"/>
      <c r="I33" s="1"/>
      <c r="J33" s="14" t="s">
        <v>3</v>
      </c>
      <c r="K33" s="1"/>
      <c r="L33" s="15"/>
      <c r="M33" s="4"/>
      <c r="N33" s="4"/>
      <c r="O33" s="1"/>
    </row>
    <row r="34" spans="1:15" x14ac:dyDescent="0.25">
      <c r="A34" s="1"/>
      <c r="B34" s="1"/>
      <c r="C34" s="1"/>
      <c r="D34" s="16"/>
      <c r="E34" s="4"/>
      <c r="F34" s="4"/>
      <c r="G34" s="4"/>
      <c r="H34" s="5"/>
      <c r="I34" s="1"/>
      <c r="J34" s="1"/>
      <c r="K34" s="1"/>
      <c r="L34" s="16"/>
      <c r="M34" s="4"/>
      <c r="N34" s="4"/>
      <c r="O34" s="1"/>
    </row>
    <row r="35" spans="1:15" x14ac:dyDescent="0.25">
      <c r="A35" s="1"/>
      <c r="B35" s="17" t="s">
        <v>4</v>
      </c>
      <c r="C35" s="17" t="s">
        <v>5</v>
      </c>
      <c r="D35" s="17" t="s">
        <v>6</v>
      </c>
      <c r="E35" s="18" t="s">
        <v>7</v>
      </c>
      <c r="F35" s="19"/>
      <c r="G35" s="4"/>
      <c r="H35" s="5"/>
      <c r="I35" s="1"/>
      <c r="J35" s="17" t="s">
        <v>4</v>
      </c>
      <c r="K35" s="17" t="s">
        <v>5</v>
      </c>
      <c r="L35" s="17" t="s">
        <v>6</v>
      </c>
      <c r="M35" s="18" t="s">
        <v>7</v>
      </c>
      <c r="N35" s="19"/>
      <c r="O35" s="1"/>
    </row>
    <row r="36" spans="1:15" x14ac:dyDescent="0.25">
      <c r="A36" s="1"/>
      <c r="B36" s="21">
        <v>3140</v>
      </c>
      <c r="C36" s="22" t="s">
        <v>8</v>
      </c>
      <c r="D36" s="54">
        <v>0.04</v>
      </c>
      <c r="E36" s="24">
        <f>ROUND((SUM($C$31*D36)),0)</f>
        <v>0</v>
      </c>
      <c r="F36" s="25"/>
      <c r="G36" s="4"/>
      <c r="H36" s="5"/>
      <c r="I36" s="1"/>
      <c r="J36" s="21">
        <v>3720</v>
      </c>
      <c r="K36" s="22" t="s">
        <v>31</v>
      </c>
      <c r="L36" s="54">
        <v>3.7499999999999999E-2</v>
      </c>
      <c r="M36" s="24"/>
      <c r="N36" s="25"/>
      <c r="O36" s="1"/>
    </row>
    <row r="37" spans="1:15" x14ac:dyDescent="0.25">
      <c r="A37" s="1"/>
      <c r="B37" s="21">
        <v>3340</v>
      </c>
      <c r="C37" s="22" t="s">
        <v>10</v>
      </c>
      <c r="D37" s="54">
        <v>1.4500000000000001E-2</v>
      </c>
      <c r="E37" s="24">
        <f>ROUND(SUM($C$31*D37),0)</f>
        <v>0</v>
      </c>
      <c r="F37" s="25"/>
      <c r="G37" s="4"/>
      <c r="H37" s="5"/>
      <c r="I37" s="1"/>
      <c r="J37" s="21">
        <v>3350</v>
      </c>
      <c r="K37" s="22" t="s">
        <v>10</v>
      </c>
      <c r="L37" s="54">
        <v>1.4500000000000001E-2</v>
      </c>
      <c r="M37" s="24">
        <f>ROUND((SUM($K$31*L37)),0)</f>
        <v>0</v>
      </c>
      <c r="N37" s="25"/>
      <c r="O37" s="1"/>
    </row>
    <row r="38" spans="1:15" x14ac:dyDescent="0.25">
      <c r="A38" s="1"/>
      <c r="B38" s="21">
        <v>3510</v>
      </c>
      <c r="C38" s="22" t="s">
        <v>12</v>
      </c>
      <c r="D38" s="54">
        <v>6.9999999999999999E-4</v>
      </c>
      <c r="E38" s="24">
        <f>ROUND(SUM($C$31*D38),0)</f>
        <v>0</v>
      </c>
      <c r="F38" s="25"/>
      <c r="G38" s="4"/>
      <c r="H38" s="5"/>
      <c r="I38" s="1"/>
      <c r="J38" s="21">
        <v>3520</v>
      </c>
      <c r="K38" s="22" t="s">
        <v>12</v>
      </c>
      <c r="L38" s="54">
        <v>6.9999999999999999E-4</v>
      </c>
      <c r="M38" s="24">
        <f>ROUND((SUM($K$31*L38)),0)</f>
        <v>0</v>
      </c>
      <c r="N38" s="25"/>
      <c r="O38" s="1"/>
    </row>
    <row r="39" spans="1:15" ht="15.75" thickBot="1" x14ac:dyDescent="0.3">
      <c r="A39" s="1"/>
      <c r="B39" s="21">
        <v>3610</v>
      </c>
      <c r="C39" s="22" t="s">
        <v>13</v>
      </c>
      <c r="D39" s="54">
        <v>1.2999999999999999E-2</v>
      </c>
      <c r="E39" s="24">
        <f>ROUND(SUM($C$31*D39),0)</f>
        <v>0</v>
      </c>
      <c r="F39" s="25"/>
      <c r="G39" s="4"/>
      <c r="H39" s="5"/>
      <c r="I39" s="1"/>
      <c r="J39" s="21">
        <v>3620</v>
      </c>
      <c r="K39" s="22" t="s">
        <v>13</v>
      </c>
      <c r="L39" s="54">
        <v>1.2999999999999999E-2</v>
      </c>
      <c r="M39" s="24">
        <f>ROUND((SUM($K$31*L39)),0)</f>
        <v>0</v>
      </c>
      <c r="N39" s="25"/>
      <c r="O39" s="1"/>
    </row>
    <row r="40" spans="1:15" ht="15.75" thickBot="1" x14ac:dyDescent="0.3">
      <c r="A40" s="1"/>
      <c r="B40" s="80" t="s">
        <v>32</v>
      </c>
      <c r="C40" s="81"/>
      <c r="D40" s="81"/>
      <c r="E40" s="35">
        <f>SUM(E36:E39)</f>
        <v>0</v>
      </c>
      <c r="F40" s="36"/>
      <c r="G40" s="4"/>
      <c r="H40" s="5"/>
      <c r="I40" s="1"/>
      <c r="J40" s="80" t="s">
        <v>32</v>
      </c>
      <c r="K40" s="81"/>
      <c r="L40" s="81"/>
      <c r="M40" s="35">
        <f>SUM(M36:M39)</f>
        <v>0</v>
      </c>
      <c r="N40" s="36"/>
      <c r="O40" s="1"/>
    </row>
    <row r="41" spans="1:15" x14ac:dyDescent="0.25">
      <c r="A41" s="1"/>
      <c r="B41" s="1"/>
      <c r="C41" s="1"/>
      <c r="D41" s="1"/>
      <c r="E41" s="4"/>
      <c r="F41" s="4"/>
      <c r="G41" s="4"/>
      <c r="H41" s="5"/>
      <c r="I41" s="1"/>
      <c r="J41" s="1"/>
      <c r="K41" s="1"/>
      <c r="L41" s="1"/>
      <c r="M41" s="1"/>
      <c r="N41" s="1"/>
      <c r="O41" s="1"/>
    </row>
    <row r="42" spans="1:15" ht="15.75" thickBot="1" x14ac:dyDescent="0.3"/>
    <row r="43" spans="1:15" ht="32.25" thickBot="1" x14ac:dyDescent="0.4">
      <c r="A43" s="1"/>
      <c r="B43" s="65" t="s">
        <v>70</v>
      </c>
      <c r="C43" s="3"/>
      <c r="D43" s="1"/>
      <c r="E43" s="66" t="s">
        <v>52</v>
      </c>
      <c r="F43" s="4"/>
      <c r="G43" s="4"/>
      <c r="H43" s="33"/>
      <c r="J43" s="2" t="s">
        <v>71</v>
      </c>
      <c r="K43" s="3"/>
      <c r="L43" s="1"/>
      <c r="M43" s="4"/>
      <c r="N43" s="4"/>
      <c r="O43" s="1"/>
    </row>
    <row r="44" spans="1:15" ht="15.75" thickBot="1" x14ac:dyDescent="0.3">
      <c r="A44" s="1"/>
      <c r="B44" s="6" t="s">
        <v>2</v>
      </c>
      <c r="C44" s="7"/>
      <c r="D44" s="1"/>
      <c r="E44" s="67">
        <f>ROUND(+C44*1.0017,0)</f>
        <v>0</v>
      </c>
      <c r="F44" s="4"/>
      <c r="G44" s="8"/>
      <c r="H44" s="33"/>
      <c r="J44" s="6" t="s">
        <v>2</v>
      </c>
      <c r="K44" s="7"/>
      <c r="L44" s="1"/>
      <c r="M44" s="4"/>
      <c r="N44" s="4"/>
      <c r="O44" s="10"/>
    </row>
    <row r="45" spans="1:15" x14ac:dyDescent="0.25">
      <c r="A45" s="1"/>
      <c r="B45" s="1"/>
      <c r="C45" s="1"/>
      <c r="D45" s="1"/>
      <c r="E45" s="4"/>
      <c r="F45" s="4"/>
      <c r="G45" s="4"/>
      <c r="H45" s="33"/>
      <c r="J45" s="1"/>
      <c r="K45" s="1"/>
      <c r="L45" s="1"/>
      <c r="M45" s="4"/>
      <c r="N45" s="4"/>
      <c r="O45" s="1"/>
    </row>
    <row r="46" spans="1:15" x14ac:dyDescent="0.25">
      <c r="A46" s="1"/>
      <c r="B46" s="14" t="s">
        <v>3</v>
      </c>
      <c r="C46" s="1"/>
      <c r="D46" s="15"/>
      <c r="E46" s="4"/>
      <c r="F46" s="4"/>
      <c r="G46" s="4"/>
      <c r="H46" s="33"/>
      <c r="J46" s="14" t="s">
        <v>3</v>
      </c>
      <c r="K46" s="1"/>
      <c r="L46" s="15"/>
      <c r="M46" s="4"/>
      <c r="N46" s="4"/>
      <c r="O46" s="1"/>
    </row>
    <row r="47" spans="1:15" x14ac:dyDescent="0.25">
      <c r="A47" s="1"/>
      <c r="B47" s="1"/>
      <c r="C47" s="1"/>
      <c r="D47" s="16"/>
      <c r="E47" s="4"/>
      <c r="F47" s="4"/>
      <c r="G47" s="4"/>
      <c r="H47" s="33"/>
      <c r="J47" s="1"/>
      <c r="K47" s="1"/>
      <c r="L47" s="16"/>
      <c r="M47" s="4"/>
      <c r="N47" s="4"/>
      <c r="O47" s="1"/>
    </row>
    <row r="48" spans="1:15" x14ac:dyDescent="0.25">
      <c r="A48" s="1"/>
      <c r="B48" s="17" t="s">
        <v>4</v>
      </c>
      <c r="C48" s="17" t="s">
        <v>5</v>
      </c>
      <c r="D48" s="17" t="s">
        <v>6</v>
      </c>
      <c r="E48" s="18" t="s">
        <v>7</v>
      </c>
      <c r="F48" s="19"/>
      <c r="G48" s="19"/>
      <c r="H48" s="33"/>
      <c r="J48" s="17" t="s">
        <v>4</v>
      </c>
      <c r="K48" s="17" t="s">
        <v>5</v>
      </c>
      <c r="L48" s="17" t="s">
        <v>6</v>
      </c>
      <c r="M48" s="18" t="s">
        <v>7</v>
      </c>
      <c r="N48" s="19"/>
      <c r="O48" s="1"/>
    </row>
    <row r="49" spans="1:15" x14ac:dyDescent="0.25">
      <c r="A49" s="1"/>
      <c r="B49" s="21">
        <v>3110</v>
      </c>
      <c r="C49" s="22" t="s">
        <v>8</v>
      </c>
      <c r="D49" s="23">
        <v>8.2500000000000004E-2</v>
      </c>
      <c r="E49" s="24">
        <f>ROUND(SUM($C$44*D49),0)</f>
        <v>0</v>
      </c>
      <c r="F49" s="25"/>
      <c r="G49" s="25"/>
      <c r="H49" s="33"/>
      <c r="J49" s="21">
        <v>3320</v>
      </c>
      <c r="K49" s="22" t="s">
        <v>11</v>
      </c>
      <c r="L49" s="54">
        <v>6.2E-2</v>
      </c>
      <c r="M49" s="24">
        <f>ROUND((SUM($K$31*L49)),0)</f>
        <v>0</v>
      </c>
      <c r="N49" s="25"/>
      <c r="O49" s="1"/>
    </row>
    <row r="50" spans="1:15" x14ac:dyDescent="0.25">
      <c r="A50" s="1"/>
      <c r="B50" s="21">
        <v>3340</v>
      </c>
      <c r="C50" s="22" t="s">
        <v>10</v>
      </c>
      <c r="D50" s="23">
        <v>1.4500000000000001E-2</v>
      </c>
      <c r="E50" s="24">
        <f>ROUND(SUM($C$44*D50),0)</f>
        <v>0</v>
      </c>
      <c r="F50" s="25"/>
      <c r="G50" s="25"/>
      <c r="H50" s="33"/>
      <c r="J50" s="21">
        <v>3350</v>
      </c>
      <c r="K50" s="22" t="s">
        <v>10</v>
      </c>
      <c r="L50" s="54">
        <v>1.4500000000000001E-2</v>
      </c>
      <c r="M50" s="24">
        <f>ROUND((SUM($K$31*L50)),0)</f>
        <v>0</v>
      </c>
      <c r="N50" s="25"/>
      <c r="O50" s="1"/>
    </row>
    <row r="51" spans="1:15" x14ac:dyDescent="0.25">
      <c r="A51" s="1"/>
      <c r="B51" s="21">
        <v>3510</v>
      </c>
      <c r="C51" s="22" t="s">
        <v>12</v>
      </c>
      <c r="D51" s="23">
        <v>6.9999999999999999E-4</v>
      </c>
      <c r="E51" s="24">
        <f>ROUND(SUM($C$44*D51),0)</f>
        <v>0</v>
      </c>
      <c r="F51" s="25"/>
      <c r="G51" s="25"/>
      <c r="H51" s="33"/>
      <c r="J51" s="21">
        <v>3520</v>
      </c>
      <c r="K51" s="22" t="s">
        <v>12</v>
      </c>
      <c r="L51" s="54">
        <v>6.9999999999999999E-4</v>
      </c>
      <c r="M51" s="24">
        <f>ROUND((SUM($K$31*L51)),0)</f>
        <v>0</v>
      </c>
      <c r="N51" s="25"/>
      <c r="O51" s="1"/>
    </row>
    <row r="52" spans="1:15" ht="15.75" thickBot="1" x14ac:dyDescent="0.3">
      <c r="A52" s="1"/>
      <c r="B52" s="21">
        <v>3610</v>
      </c>
      <c r="C52" s="22" t="s">
        <v>13</v>
      </c>
      <c r="D52" s="23">
        <v>1.2999999999999999E-2</v>
      </c>
      <c r="E52" s="24">
        <f>ROUND(SUM($C$44*D52),0)</f>
        <v>0</v>
      </c>
      <c r="F52" s="25"/>
      <c r="G52" s="25"/>
      <c r="H52" s="33"/>
      <c r="J52" s="21">
        <v>3620</v>
      </c>
      <c r="K52" s="22" t="s">
        <v>13</v>
      </c>
      <c r="L52" s="54">
        <v>1.2999999999999999E-2</v>
      </c>
      <c r="M52" s="24">
        <f>ROUND((SUM($K$31*L52)),0)</f>
        <v>0</v>
      </c>
      <c r="N52" s="25"/>
      <c r="O52" s="1"/>
    </row>
    <row r="53" spans="1:15" ht="15.75" thickBot="1" x14ac:dyDescent="0.3">
      <c r="A53" s="1"/>
      <c r="B53" s="80" t="s">
        <v>20</v>
      </c>
      <c r="C53" s="81"/>
      <c r="D53" s="81"/>
      <c r="E53" s="35">
        <f>SUM(E49:E52)</f>
        <v>0</v>
      </c>
      <c r="F53" s="36"/>
      <c r="G53" s="36"/>
      <c r="H53" s="33"/>
      <c r="J53" s="80" t="s">
        <v>32</v>
      </c>
      <c r="K53" s="81"/>
      <c r="L53" s="81"/>
      <c r="M53" s="35">
        <f>SUM(M49:M52)</f>
        <v>0</v>
      </c>
      <c r="N53" s="36"/>
      <c r="O53" s="1"/>
    </row>
    <row r="54" spans="1:15" x14ac:dyDescent="0.25">
      <c r="A54" s="1"/>
      <c r="B54" s="1"/>
      <c r="C54" s="1"/>
      <c r="D54" s="1"/>
      <c r="E54" s="4"/>
      <c r="F54" s="4"/>
      <c r="G54" s="4"/>
      <c r="H54" s="33"/>
      <c r="J54" s="1"/>
      <c r="K54" s="1"/>
      <c r="L54" s="1"/>
      <c r="M54" s="1"/>
      <c r="N54" s="1"/>
      <c r="O54" s="1"/>
    </row>
    <row r="55" spans="1:15" x14ac:dyDescent="0.25">
      <c r="A55" s="50"/>
      <c r="B55" s="50"/>
      <c r="C55" s="50"/>
      <c r="D55" s="50"/>
      <c r="E55" s="5"/>
      <c r="F55" s="5"/>
      <c r="G55" s="5"/>
      <c r="H55" s="33"/>
      <c r="I55" s="75"/>
      <c r="J55" s="75"/>
      <c r="K55" s="75"/>
      <c r="L55" s="75"/>
      <c r="M55" s="75"/>
      <c r="N55" s="75"/>
    </row>
    <row r="58" spans="1:15" x14ac:dyDescent="0.25">
      <c r="A58" s="55" t="s">
        <v>72</v>
      </c>
    </row>
  </sheetData>
  <mergeCells count="7">
    <mergeCell ref="B53:D53"/>
    <mergeCell ref="J53:L53"/>
    <mergeCell ref="A1:N1"/>
    <mergeCell ref="B17:D17"/>
    <mergeCell ref="J18:L18"/>
    <mergeCell ref="B40:D40"/>
    <mergeCell ref="J40:L40"/>
  </mergeCells>
  <pageMargins left="0.7" right="0.7" top="0.5" bottom="0.5" header="0.3" footer="0.3"/>
  <pageSetup scale="90" orientation="landscape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58"/>
  <sheetViews>
    <sheetView workbookViewId="0">
      <selection activeCell="E30" sqref="E30"/>
    </sheetView>
  </sheetViews>
  <sheetFormatPr defaultRowHeight="15" x14ac:dyDescent="0.25"/>
  <cols>
    <col min="1" max="1" width="4.28515625" customWidth="1"/>
    <col min="3" max="3" width="17.7109375" customWidth="1"/>
    <col min="4" max="4" width="11.42578125" customWidth="1"/>
    <col min="5" max="5" width="11.140625" bestFit="1" customWidth="1"/>
    <col min="7" max="7" width="1.7109375" customWidth="1"/>
    <col min="8" max="8" width="2.42578125" customWidth="1"/>
    <col min="9" max="9" width="2.140625" customWidth="1"/>
    <col min="11" max="11" width="18.7109375" customWidth="1"/>
    <col min="12" max="12" width="11.5703125" customWidth="1"/>
    <col min="13" max="13" width="11.5703125" bestFit="1" customWidth="1"/>
  </cols>
  <sheetData>
    <row r="1" spans="1:15" ht="26.25" x14ac:dyDescent="0.4">
      <c r="A1" s="82" t="s">
        <v>69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</row>
    <row r="2" spans="1:15" ht="8.25" customHeight="1" thickBot="1" x14ac:dyDescent="0.3"/>
    <row r="3" spans="1:15" ht="32.25" thickBot="1" x14ac:dyDescent="0.4">
      <c r="A3" s="1"/>
      <c r="B3" s="65" t="s">
        <v>0</v>
      </c>
      <c r="C3" s="3"/>
      <c r="D3" s="1"/>
      <c r="E3" s="66" t="s">
        <v>52</v>
      </c>
      <c r="F3" s="4"/>
      <c r="G3" s="4"/>
      <c r="H3" s="5"/>
      <c r="I3" s="1"/>
      <c r="J3" s="65" t="s">
        <v>1</v>
      </c>
      <c r="K3" s="1"/>
      <c r="L3" s="1"/>
      <c r="M3" s="66" t="s">
        <v>52</v>
      </c>
      <c r="N3" s="1"/>
      <c r="O3" s="1"/>
    </row>
    <row r="4" spans="1:15" ht="15.75" thickBot="1" x14ac:dyDescent="0.3">
      <c r="A4" s="1"/>
      <c r="B4" s="6" t="s">
        <v>2</v>
      </c>
      <c r="C4" s="7"/>
      <c r="D4" s="1"/>
      <c r="E4" s="67">
        <f>ROUND(+C4*1.0017,0)</f>
        <v>0</v>
      </c>
      <c r="F4" s="4"/>
      <c r="G4" s="8"/>
      <c r="H4" s="9"/>
      <c r="I4" s="10"/>
      <c r="J4" s="6" t="s">
        <v>2</v>
      </c>
      <c r="K4" s="11"/>
      <c r="L4" s="4"/>
      <c r="M4" s="68">
        <f>ROUND((K4*1.0017),0)</f>
        <v>0</v>
      </c>
      <c r="N4" s="10"/>
      <c r="O4" s="10"/>
    </row>
    <row r="5" spans="1:15" ht="8.25" customHeight="1" x14ac:dyDescent="0.25">
      <c r="A5" s="1"/>
      <c r="B5" s="1"/>
      <c r="C5" s="1"/>
      <c r="D5" s="1"/>
      <c r="E5" s="4"/>
      <c r="F5" s="4"/>
      <c r="G5" s="4"/>
      <c r="H5" s="5"/>
      <c r="I5" s="1"/>
      <c r="J5" s="1"/>
      <c r="K5" s="12"/>
      <c r="L5" s="13"/>
      <c r="M5" s="4"/>
      <c r="N5" s="1"/>
      <c r="O5" s="1"/>
    </row>
    <row r="6" spans="1:15" x14ac:dyDescent="0.25">
      <c r="A6" s="1"/>
      <c r="B6" s="14" t="s">
        <v>3</v>
      </c>
      <c r="C6" s="1"/>
      <c r="D6" s="15"/>
      <c r="E6" s="4"/>
      <c r="F6" s="4"/>
      <c r="G6" s="4"/>
      <c r="H6" s="5"/>
      <c r="I6" s="1"/>
      <c r="J6" s="14" t="s">
        <v>3</v>
      </c>
      <c r="K6" s="1"/>
      <c r="L6" s="15"/>
      <c r="M6" s="4"/>
      <c r="N6" s="1"/>
      <c r="O6" s="1"/>
    </row>
    <row r="7" spans="1:15" ht="4.5" customHeight="1" x14ac:dyDescent="0.25">
      <c r="A7" s="1"/>
      <c r="B7" s="1"/>
      <c r="C7" s="1"/>
      <c r="D7" s="16"/>
      <c r="E7" s="4"/>
      <c r="F7" s="4"/>
      <c r="G7" s="4"/>
      <c r="H7" s="5"/>
      <c r="I7" s="1"/>
      <c r="J7" s="1"/>
      <c r="K7" s="1"/>
      <c r="L7" s="16"/>
      <c r="M7" s="4"/>
      <c r="N7" s="1"/>
      <c r="O7" s="1"/>
    </row>
    <row r="8" spans="1:15" x14ac:dyDescent="0.25">
      <c r="A8" s="1"/>
      <c r="B8" s="17" t="s">
        <v>4</v>
      </c>
      <c r="C8" s="17" t="s">
        <v>5</v>
      </c>
      <c r="D8" s="17" t="s">
        <v>6</v>
      </c>
      <c r="E8" s="18" t="s">
        <v>7</v>
      </c>
      <c r="F8" s="19"/>
      <c r="G8" s="19"/>
      <c r="H8" s="20"/>
      <c r="I8" s="1"/>
      <c r="J8" s="17" t="s">
        <v>4</v>
      </c>
      <c r="K8" s="17" t="s">
        <v>5</v>
      </c>
      <c r="L8" s="17" t="s">
        <v>6</v>
      </c>
      <c r="M8" s="18" t="s">
        <v>7</v>
      </c>
      <c r="N8" s="1"/>
      <c r="O8" s="1"/>
    </row>
    <row r="9" spans="1:15" x14ac:dyDescent="0.25">
      <c r="A9" s="1"/>
      <c r="B9" s="21">
        <v>3110</v>
      </c>
      <c r="C9" s="22" t="s">
        <v>8</v>
      </c>
      <c r="D9" s="23">
        <v>8.2500000000000004E-2</v>
      </c>
      <c r="E9" s="24">
        <f>ROUND(SUM($C$4*D9),0)</f>
        <v>0</v>
      </c>
      <c r="F9" s="25"/>
      <c r="G9" s="25"/>
      <c r="H9" s="26"/>
      <c r="I9" s="1"/>
      <c r="J9" s="21">
        <v>3220</v>
      </c>
      <c r="K9" s="22" t="s">
        <v>9</v>
      </c>
      <c r="L9" s="58">
        <v>0.11441999999999999</v>
      </c>
      <c r="M9" s="24">
        <f t="shared" ref="M9:M14" si="0">ROUND(SUM($K$4*L9),0)</f>
        <v>0</v>
      </c>
      <c r="N9" s="1"/>
      <c r="O9" s="1"/>
    </row>
    <row r="10" spans="1:15" x14ac:dyDescent="0.25">
      <c r="A10" s="1"/>
      <c r="B10" s="21">
        <v>3340</v>
      </c>
      <c r="C10" s="22" t="s">
        <v>10</v>
      </c>
      <c r="D10" s="23">
        <v>1.4500000000000001E-2</v>
      </c>
      <c r="E10" s="24">
        <f>ROUND(SUM($C$4*D10),0)</f>
        <v>0</v>
      </c>
      <c r="F10" s="25"/>
      <c r="G10" s="25"/>
      <c r="H10" s="26"/>
      <c r="I10" s="1"/>
      <c r="J10" s="21">
        <v>3320</v>
      </c>
      <c r="K10" s="22" t="s">
        <v>11</v>
      </c>
      <c r="L10" s="23">
        <v>6.2E-2</v>
      </c>
      <c r="M10" s="24">
        <f t="shared" si="0"/>
        <v>0</v>
      </c>
      <c r="N10" s="1"/>
      <c r="O10" s="1"/>
    </row>
    <row r="11" spans="1:15" x14ac:dyDescent="0.25">
      <c r="A11" s="1"/>
      <c r="B11" s="21">
        <v>3510</v>
      </c>
      <c r="C11" s="22" t="s">
        <v>12</v>
      </c>
      <c r="D11" s="23">
        <v>6.9999999999999999E-4</v>
      </c>
      <c r="E11" s="24">
        <f>ROUND(SUM($C$4*D11),0)</f>
        <v>0</v>
      </c>
      <c r="F11" s="25"/>
      <c r="G11" s="25"/>
      <c r="H11" s="26"/>
      <c r="I11" s="1"/>
      <c r="J11" s="21">
        <v>3350</v>
      </c>
      <c r="K11" s="22" t="s">
        <v>10</v>
      </c>
      <c r="L11" s="23">
        <v>1.4500000000000001E-2</v>
      </c>
      <c r="M11" s="24">
        <f t="shared" si="0"/>
        <v>0</v>
      </c>
      <c r="N11" s="1"/>
      <c r="O11" s="1"/>
    </row>
    <row r="12" spans="1:15" x14ac:dyDescent="0.25">
      <c r="A12" s="1"/>
      <c r="B12" s="21">
        <v>3610</v>
      </c>
      <c r="C12" s="22" t="s">
        <v>13</v>
      </c>
      <c r="D12" s="23">
        <v>1.2E-2</v>
      </c>
      <c r="E12" s="24">
        <f>ROUND(SUM($C$4*D12),0)</f>
        <v>0</v>
      </c>
      <c r="F12" s="25"/>
      <c r="G12" s="25"/>
      <c r="H12" s="26"/>
      <c r="I12" s="1"/>
      <c r="J12" s="21">
        <v>3520</v>
      </c>
      <c r="K12" s="22" t="s">
        <v>12</v>
      </c>
      <c r="L12" s="23">
        <v>6.9999999999999999E-4</v>
      </c>
      <c r="M12" s="24">
        <f t="shared" si="0"/>
        <v>0</v>
      </c>
      <c r="N12" s="1"/>
      <c r="O12" s="1"/>
    </row>
    <row r="13" spans="1:15" x14ac:dyDescent="0.25">
      <c r="A13" s="1"/>
      <c r="B13" s="27">
        <v>3712</v>
      </c>
      <c r="C13" s="28" t="s">
        <v>14</v>
      </c>
      <c r="D13" s="29">
        <v>9.5000000000000001E-2</v>
      </c>
      <c r="E13" s="24">
        <f>ROUND(SUM($C$4*D13),0)</f>
        <v>0</v>
      </c>
      <c r="F13" s="25"/>
      <c r="G13" s="25"/>
      <c r="H13" s="26"/>
      <c r="I13" s="1"/>
      <c r="J13" s="27">
        <v>3620</v>
      </c>
      <c r="K13" s="22" t="s">
        <v>13</v>
      </c>
      <c r="L13" s="29">
        <v>1.2E-2</v>
      </c>
      <c r="M13" s="24">
        <f t="shared" si="0"/>
        <v>0</v>
      </c>
      <c r="N13" s="1"/>
      <c r="O13" s="1"/>
    </row>
    <row r="14" spans="1:15" x14ac:dyDescent="0.25">
      <c r="A14" s="1"/>
      <c r="B14" s="27">
        <v>3415</v>
      </c>
      <c r="C14" s="28" t="s">
        <v>39</v>
      </c>
      <c r="D14" s="29" t="s">
        <v>15</v>
      </c>
      <c r="E14" s="30">
        <f>SUM($C$4/1000*0.175)+($C$4/100*0.31)+27</f>
        <v>27</v>
      </c>
      <c r="F14" s="25"/>
      <c r="G14" s="25"/>
      <c r="H14" s="26"/>
      <c r="I14" s="1"/>
      <c r="J14" s="27">
        <v>3722</v>
      </c>
      <c r="K14" s="28" t="s">
        <v>14</v>
      </c>
      <c r="L14" s="29">
        <v>9.5000000000000001E-2</v>
      </c>
      <c r="M14" s="24">
        <f t="shared" si="0"/>
        <v>0</v>
      </c>
      <c r="N14" s="1"/>
      <c r="O14" s="1"/>
    </row>
    <row r="15" spans="1:15" x14ac:dyDescent="0.25">
      <c r="A15" s="1"/>
      <c r="B15" s="21">
        <v>3411</v>
      </c>
      <c r="C15" s="22" t="s">
        <v>16</v>
      </c>
      <c r="D15" s="31" t="s">
        <v>17</v>
      </c>
      <c r="E15" s="60">
        <v>23221</v>
      </c>
      <c r="F15" s="25"/>
      <c r="G15" s="32"/>
      <c r="H15" s="33"/>
      <c r="I15" s="10"/>
      <c r="J15" s="27">
        <v>3425</v>
      </c>
      <c r="K15" s="28" t="s">
        <v>39</v>
      </c>
      <c r="L15" s="29" t="s">
        <v>15</v>
      </c>
      <c r="M15" s="30">
        <f>ROUND(SUM($K$4/1000*0.175)+($K$4/100*0.31)+27,0)</f>
        <v>27</v>
      </c>
      <c r="N15" s="10"/>
      <c r="O15" s="10"/>
    </row>
    <row r="16" spans="1:15" ht="15.75" thickBot="1" x14ac:dyDescent="0.3">
      <c r="A16" s="1"/>
      <c r="B16" s="27">
        <v>3412</v>
      </c>
      <c r="C16" s="28" t="s">
        <v>18</v>
      </c>
      <c r="D16" s="34" t="s">
        <v>17</v>
      </c>
      <c r="E16" s="63">
        <v>517</v>
      </c>
      <c r="F16" s="25"/>
      <c r="G16" s="32"/>
      <c r="H16" s="33"/>
      <c r="I16" s="10"/>
      <c r="J16" s="21">
        <v>3421</v>
      </c>
      <c r="K16" s="22" t="s">
        <v>19</v>
      </c>
      <c r="L16" s="31" t="s">
        <v>17</v>
      </c>
      <c r="M16" s="59">
        <v>8205</v>
      </c>
      <c r="N16" s="10"/>
      <c r="O16" s="10"/>
    </row>
    <row r="17" spans="1:21" ht="15.75" thickBot="1" x14ac:dyDescent="0.3">
      <c r="A17" s="1"/>
      <c r="B17" s="80" t="s">
        <v>20</v>
      </c>
      <c r="C17" s="81"/>
      <c r="D17" s="81"/>
      <c r="E17" s="35">
        <f>SUM(E9:E16)</f>
        <v>23765</v>
      </c>
      <c r="F17" s="36"/>
      <c r="G17" s="36"/>
      <c r="H17" s="37"/>
      <c r="I17" s="10"/>
      <c r="J17" s="27">
        <v>3422</v>
      </c>
      <c r="K17" s="28" t="s">
        <v>21</v>
      </c>
      <c r="L17" s="34" t="s">
        <v>17</v>
      </c>
      <c r="M17" s="63">
        <v>323</v>
      </c>
      <c r="N17" s="38"/>
      <c r="O17" s="10"/>
    </row>
    <row r="18" spans="1:21" ht="17.25" customHeight="1" thickBot="1" x14ac:dyDescent="0.3">
      <c r="A18" s="1"/>
      <c r="B18" s="1"/>
      <c r="C18" s="1"/>
      <c r="D18" s="1"/>
      <c r="E18" s="4"/>
      <c r="F18" s="4"/>
      <c r="G18" s="4"/>
      <c r="H18" s="5"/>
      <c r="I18" s="1"/>
      <c r="J18" s="80" t="s">
        <v>20</v>
      </c>
      <c r="K18" s="81"/>
      <c r="L18" s="81"/>
      <c r="M18" s="35">
        <f>SUM(M9:M17)</f>
        <v>8555</v>
      </c>
      <c r="N18" s="1"/>
      <c r="O18" s="10"/>
    </row>
    <row r="19" spans="1:21" ht="6" customHeight="1" x14ac:dyDescent="0.25">
      <c r="A19" s="50"/>
      <c r="B19" s="50"/>
      <c r="C19" s="50"/>
      <c r="D19" s="50"/>
      <c r="E19" s="5"/>
      <c r="F19" s="5"/>
      <c r="G19" s="5"/>
      <c r="H19" s="5"/>
      <c r="I19" s="50"/>
      <c r="J19" s="72"/>
      <c r="K19" s="73"/>
      <c r="L19" s="73"/>
      <c r="M19" s="74"/>
      <c r="N19" s="50"/>
      <c r="O19" s="10"/>
    </row>
    <row r="20" spans="1:21" x14ac:dyDescent="0.25">
      <c r="A20" s="1"/>
      <c r="B20" s="14" t="s">
        <v>64</v>
      </c>
      <c r="C20" s="1"/>
      <c r="D20" s="1"/>
      <c r="E20" s="4"/>
      <c r="F20" s="4"/>
      <c r="G20" s="4"/>
      <c r="H20" s="70"/>
      <c r="I20" s="1"/>
      <c r="J20" s="14" t="s">
        <v>65</v>
      </c>
      <c r="K20" s="1"/>
      <c r="L20" s="1"/>
      <c r="M20" s="4"/>
      <c r="N20" s="1"/>
      <c r="O20" s="1"/>
    </row>
    <row r="21" spans="1:21" ht="5.25" customHeight="1" x14ac:dyDescent="0.25">
      <c r="A21" s="1"/>
      <c r="B21" s="1"/>
      <c r="C21" s="1"/>
      <c r="D21" s="1"/>
      <c r="E21" s="4"/>
      <c r="F21" s="4"/>
      <c r="G21" s="4"/>
      <c r="H21" s="70"/>
      <c r="I21" s="12"/>
      <c r="J21" s="1"/>
      <c r="K21" s="1"/>
      <c r="L21" s="1"/>
      <c r="M21" s="4"/>
      <c r="N21" s="1"/>
      <c r="O21" s="1"/>
    </row>
    <row r="22" spans="1:21" ht="30" x14ac:dyDescent="0.25">
      <c r="A22" s="1"/>
      <c r="B22" s="39" t="s">
        <v>4</v>
      </c>
      <c r="C22" s="17" t="s">
        <v>5</v>
      </c>
      <c r="D22" s="40" t="s">
        <v>23</v>
      </c>
      <c r="E22" s="40" t="s">
        <v>24</v>
      </c>
      <c r="F22" s="40" t="s">
        <v>25</v>
      </c>
      <c r="G22" s="41"/>
      <c r="H22" s="71"/>
      <c r="I22" s="41"/>
      <c r="J22" s="39" t="s">
        <v>4</v>
      </c>
      <c r="K22" s="17" t="s">
        <v>5</v>
      </c>
      <c r="L22" s="40" t="s">
        <v>23</v>
      </c>
      <c r="M22" s="40" t="s">
        <v>24</v>
      </c>
      <c r="N22" s="40" t="s">
        <v>25</v>
      </c>
      <c r="O22" s="1"/>
    </row>
    <row r="23" spans="1:21" x14ac:dyDescent="0.25">
      <c r="A23" s="1"/>
      <c r="B23" s="43" t="s">
        <v>67</v>
      </c>
      <c r="C23" s="44" t="s">
        <v>61</v>
      </c>
      <c r="D23" s="61">
        <v>6704</v>
      </c>
      <c r="E23" s="61">
        <v>15023</v>
      </c>
      <c r="F23" s="61">
        <v>22571</v>
      </c>
      <c r="G23" s="62"/>
      <c r="H23" s="47"/>
      <c r="I23" s="45"/>
      <c r="J23" s="43">
        <v>3421</v>
      </c>
      <c r="K23" s="44" t="s">
        <v>61</v>
      </c>
      <c r="L23" s="61">
        <v>6037</v>
      </c>
      <c r="M23" s="61">
        <v>13531</v>
      </c>
      <c r="N23" s="61">
        <v>20328</v>
      </c>
      <c r="O23" s="1"/>
      <c r="S23" s="69"/>
      <c r="T23" s="69"/>
      <c r="U23" s="69"/>
    </row>
    <row r="24" spans="1:21" x14ac:dyDescent="0.25">
      <c r="A24" s="1"/>
      <c r="B24" s="43" t="s">
        <v>67</v>
      </c>
      <c r="C24" s="44" t="s">
        <v>62</v>
      </c>
      <c r="D24" s="61">
        <v>6704</v>
      </c>
      <c r="E24" s="61">
        <v>15023</v>
      </c>
      <c r="F24" s="61">
        <v>22571</v>
      </c>
      <c r="G24" s="62"/>
      <c r="H24" s="47"/>
      <c r="I24" s="45"/>
      <c r="J24" s="43">
        <v>3421</v>
      </c>
      <c r="K24" s="44" t="s">
        <v>62</v>
      </c>
      <c r="L24" s="61">
        <v>6037</v>
      </c>
      <c r="M24" s="61">
        <v>13531</v>
      </c>
      <c r="N24" s="61">
        <v>20328</v>
      </c>
      <c r="O24" s="1"/>
      <c r="S24" s="69"/>
      <c r="T24" s="69"/>
      <c r="U24" s="69"/>
    </row>
    <row r="25" spans="1:21" x14ac:dyDescent="0.25">
      <c r="A25" s="1"/>
      <c r="B25" s="43" t="s">
        <v>67</v>
      </c>
      <c r="C25" s="44" t="s">
        <v>27</v>
      </c>
      <c r="D25" s="61">
        <v>8205.24</v>
      </c>
      <c r="E25" s="61">
        <v>16411</v>
      </c>
      <c r="F25" s="61">
        <v>23221</v>
      </c>
      <c r="G25" s="62"/>
      <c r="H25" s="47"/>
      <c r="I25" s="45"/>
      <c r="J25" s="43">
        <v>3421</v>
      </c>
      <c r="K25" s="44" t="s">
        <v>63</v>
      </c>
      <c r="L25" s="61">
        <v>8033</v>
      </c>
      <c r="M25" s="61">
        <v>14622</v>
      </c>
      <c r="N25" s="61">
        <v>20691</v>
      </c>
      <c r="O25" s="1"/>
    </row>
    <row r="26" spans="1:21" x14ac:dyDescent="0.25">
      <c r="A26" s="1"/>
      <c r="B26" s="43" t="s">
        <v>66</v>
      </c>
      <c r="C26" s="44" t="s">
        <v>28</v>
      </c>
      <c r="D26" s="64">
        <f>26.95*12</f>
        <v>323.39999999999998</v>
      </c>
      <c r="E26" s="64">
        <f>43.11*12</f>
        <v>517.31999999999994</v>
      </c>
      <c r="F26" s="64">
        <f>65.69*12</f>
        <v>788.28</v>
      </c>
      <c r="G26" s="45"/>
      <c r="H26" s="47"/>
      <c r="I26" s="45"/>
      <c r="J26" s="43">
        <v>3422</v>
      </c>
      <c r="K26" s="44" t="s">
        <v>28</v>
      </c>
      <c r="L26" s="64">
        <f>26.95*12</f>
        <v>323.39999999999998</v>
      </c>
      <c r="M26" s="64">
        <f>43.11*12</f>
        <v>517.31999999999994</v>
      </c>
      <c r="N26" s="64">
        <f>65.69*12</f>
        <v>788.28</v>
      </c>
      <c r="O26" s="1"/>
    </row>
    <row r="27" spans="1:21" ht="7.5" customHeight="1" x14ac:dyDescent="0.25">
      <c r="A27" s="1"/>
      <c r="B27" s="48"/>
      <c r="C27" s="49"/>
      <c r="D27" s="45"/>
      <c r="E27" s="45"/>
      <c r="F27" s="47"/>
      <c r="G27" s="47"/>
      <c r="H27" s="47"/>
      <c r="I27" s="47"/>
      <c r="J27" s="48"/>
      <c r="K27" s="49"/>
      <c r="L27" s="45"/>
      <c r="M27" s="45"/>
      <c r="N27" s="47"/>
      <c r="O27" s="1"/>
    </row>
    <row r="28" spans="1:21" ht="6.75" customHeight="1" x14ac:dyDescent="0.25">
      <c r="A28" s="50"/>
      <c r="B28" s="51"/>
      <c r="C28" s="52"/>
      <c r="D28" s="46"/>
      <c r="E28" s="46"/>
      <c r="F28" s="46"/>
      <c r="G28" s="46"/>
      <c r="H28" s="47"/>
      <c r="I28" s="46"/>
      <c r="J28" s="51"/>
      <c r="K28" s="52"/>
      <c r="L28" s="46"/>
      <c r="M28" s="46"/>
      <c r="N28" s="46"/>
      <c r="O28" s="53"/>
    </row>
    <row r="29" spans="1:21" ht="8.25" customHeight="1" x14ac:dyDescent="0.25">
      <c r="A29" s="1"/>
      <c r="B29" s="1"/>
      <c r="C29" s="1"/>
      <c r="D29" s="4"/>
      <c r="E29" s="1"/>
      <c r="F29" s="1"/>
      <c r="G29" s="1"/>
      <c r="H29" s="50"/>
      <c r="I29" s="12"/>
      <c r="J29" s="1"/>
      <c r="K29" s="1"/>
      <c r="L29" s="1"/>
      <c r="M29" s="1"/>
      <c r="N29" s="1"/>
      <c r="O29" s="1"/>
    </row>
    <row r="30" spans="1:21" ht="21.75" thickBot="1" x14ac:dyDescent="0.4">
      <c r="A30" s="1"/>
      <c r="B30" s="2" t="s">
        <v>29</v>
      </c>
      <c r="C30" s="3"/>
      <c r="D30" s="1"/>
      <c r="E30" s="4"/>
      <c r="F30" s="4"/>
      <c r="G30" s="1"/>
      <c r="H30" s="50"/>
      <c r="I30" s="1"/>
      <c r="J30" s="2" t="s">
        <v>30</v>
      </c>
      <c r="K30" s="3"/>
      <c r="L30" s="1"/>
      <c r="M30" s="4"/>
      <c r="N30" s="4"/>
      <c r="O30" s="1"/>
    </row>
    <row r="31" spans="1:21" ht="15.75" thickBot="1" x14ac:dyDescent="0.3">
      <c r="A31" s="1"/>
      <c r="B31" s="6" t="s">
        <v>2</v>
      </c>
      <c r="C31" s="7">
        <v>575356</v>
      </c>
      <c r="D31" s="1"/>
      <c r="E31" s="4">
        <f>+C31+E40</f>
        <v>614020</v>
      </c>
      <c r="F31" s="4"/>
      <c r="G31" s="1"/>
      <c r="H31" s="50"/>
      <c r="I31" s="1"/>
      <c r="J31" s="6" t="s">
        <v>2</v>
      </c>
      <c r="K31" s="7">
        <v>71513</v>
      </c>
      <c r="L31" s="1"/>
      <c r="M31" s="4"/>
      <c r="N31" s="4"/>
      <c r="O31" s="10"/>
    </row>
    <row r="32" spans="1:21" ht="4.5" customHeight="1" x14ac:dyDescent="0.25">
      <c r="A32" s="1"/>
      <c r="B32" s="1"/>
      <c r="C32" s="1"/>
      <c r="D32" s="1"/>
      <c r="E32" s="4"/>
      <c r="F32" s="4"/>
      <c r="G32" s="4"/>
      <c r="H32" s="5"/>
      <c r="I32" s="1"/>
      <c r="J32" s="1"/>
      <c r="K32" s="1"/>
      <c r="L32" s="1"/>
      <c r="M32" s="4"/>
      <c r="N32" s="4"/>
      <c r="O32" s="1"/>
    </row>
    <row r="33" spans="1:15" x14ac:dyDescent="0.25">
      <c r="A33" s="1"/>
      <c r="B33" s="14" t="s">
        <v>3</v>
      </c>
      <c r="C33" s="1"/>
      <c r="D33" s="15"/>
      <c r="E33" s="4"/>
      <c r="F33" s="4"/>
      <c r="G33" s="4"/>
      <c r="H33" s="5"/>
      <c r="I33" s="1"/>
      <c r="J33" s="14" t="s">
        <v>3</v>
      </c>
      <c r="K33" s="1"/>
      <c r="L33" s="15"/>
      <c r="M33" s="4"/>
      <c r="N33" s="4"/>
      <c r="O33" s="1"/>
    </row>
    <row r="34" spans="1:15" x14ac:dyDescent="0.25">
      <c r="A34" s="1"/>
      <c r="B34" s="1"/>
      <c r="C34" s="1"/>
      <c r="D34" s="16"/>
      <c r="E34" s="4"/>
      <c r="F34" s="4"/>
      <c r="G34" s="4"/>
      <c r="H34" s="5"/>
      <c r="I34" s="1"/>
      <c r="J34" s="1"/>
      <c r="K34" s="1"/>
      <c r="L34" s="16"/>
      <c r="M34" s="4"/>
      <c r="N34" s="4"/>
      <c r="O34" s="1"/>
    </row>
    <row r="35" spans="1:15" x14ac:dyDescent="0.25">
      <c r="A35" s="1"/>
      <c r="B35" s="17" t="s">
        <v>4</v>
      </c>
      <c r="C35" s="17" t="s">
        <v>5</v>
      </c>
      <c r="D35" s="17" t="s">
        <v>6</v>
      </c>
      <c r="E35" s="18" t="s">
        <v>7</v>
      </c>
      <c r="F35" s="19"/>
      <c r="G35" s="4"/>
      <c r="H35" s="5"/>
      <c r="I35" s="1"/>
      <c r="J35" s="17" t="s">
        <v>4</v>
      </c>
      <c r="K35" s="17" t="s">
        <v>5</v>
      </c>
      <c r="L35" s="17" t="s">
        <v>6</v>
      </c>
      <c r="M35" s="18" t="s">
        <v>7</v>
      </c>
      <c r="N35" s="19"/>
      <c r="O35" s="1"/>
    </row>
    <row r="36" spans="1:15" x14ac:dyDescent="0.25">
      <c r="A36" s="1"/>
      <c r="B36" s="21">
        <v>3140</v>
      </c>
      <c r="C36" s="22" t="s">
        <v>8</v>
      </c>
      <c r="D36" s="54">
        <v>0.04</v>
      </c>
      <c r="E36" s="24">
        <f>ROUND((SUM($C$31*D36)),0)</f>
        <v>23014</v>
      </c>
      <c r="F36" s="25"/>
      <c r="G36" s="4"/>
      <c r="H36" s="5"/>
      <c r="I36" s="1"/>
      <c r="J36" s="21">
        <v>3720</v>
      </c>
      <c r="K36" s="22" t="s">
        <v>31</v>
      </c>
      <c r="L36" s="54">
        <v>3.7499999999999999E-2</v>
      </c>
      <c r="M36" s="24">
        <f>ROUND((SUM($K$31*L36)),0)</f>
        <v>2682</v>
      </c>
      <c r="N36" s="25"/>
      <c r="O36" s="1"/>
    </row>
    <row r="37" spans="1:15" x14ac:dyDescent="0.25">
      <c r="A37" s="1"/>
      <c r="B37" s="21">
        <v>3340</v>
      </c>
      <c r="C37" s="22" t="s">
        <v>10</v>
      </c>
      <c r="D37" s="54">
        <v>1.4500000000000001E-2</v>
      </c>
      <c r="E37" s="24">
        <f>ROUND(SUM($C$31*D37),0)</f>
        <v>8343</v>
      </c>
      <c r="F37" s="25"/>
      <c r="G37" s="4"/>
      <c r="H37" s="5"/>
      <c r="I37" s="1"/>
      <c r="J37" s="21">
        <v>3350</v>
      </c>
      <c r="K37" s="22" t="s">
        <v>10</v>
      </c>
      <c r="L37" s="54">
        <v>1.4500000000000001E-2</v>
      </c>
      <c r="M37" s="24">
        <f>ROUND((SUM($K$31*L37)),0)</f>
        <v>1037</v>
      </c>
      <c r="N37" s="25"/>
      <c r="O37" s="1"/>
    </row>
    <row r="38" spans="1:15" x14ac:dyDescent="0.25">
      <c r="A38" s="1"/>
      <c r="B38" s="21">
        <v>3510</v>
      </c>
      <c r="C38" s="22" t="s">
        <v>12</v>
      </c>
      <c r="D38" s="54">
        <v>6.9999999999999999E-4</v>
      </c>
      <c r="E38" s="24">
        <f>ROUND(SUM($C$31*D38),0)</f>
        <v>403</v>
      </c>
      <c r="F38" s="25"/>
      <c r="G38" s="4"/>
      <c r="H38" s="5"/>
      <c r="I38" s="1"/>
      <c r="J38" s="21">
        <v>3520</v>
      </c>
      <c r="K38" s="22" t="s">
        <v>12</v>
      </c>
      <c r="L38" s="54">
        <v>6.9999999999999999E-4</v>
      </c>
      <c r="M38" s="24">
        <f>ROUND((SUM($K$31*L38)),0)</f>
        <v>50</v>
      </c>
      <c r="N38" s="25"/>
      <c r="O38" s="1"/>
    </row>
    <row r="39" spans="1:15" ht="15.75" thickBot="1" x14ac:dyDescent="0.3">
      <c r="A39" s="1"/>
      <c r="B39" s="21">
        <v>3610</v>
      </c>
      <c r="C39" s="22" t="s">
        <v>13</v>
      </c>
      <c r="D39" s="54">
        <v>1.2E-2</v>
      </c>
      <c r="E39" s="24">
        <f>ROUND(SUM($C$31*D39),0)</f>
        <v>6904</v>
      </c>
      <c r="F39" s="25"/>
      <c r="G39" s="4"/>
      <c r="H39" s="5"/>
      <c r="I39" s="1"/>
      <c r="J39" s="21">
        <v>3620</v>
      </c>
      <c r="K39" s="22" t="s">
        <v>13</v>
      </c>
      <c r="L39" s="54">
        <v>1.2E-2</v>
      </c>
      <c r="M39" s="24">
        <f>ROUND((SUM($K$31*L39)),0)</f>
        <v>858</v>
      </c>
      <c r="N39" s="25"/>
      <c r="O39" s="1"/>
    </row>
    <row r="40" spans="1:15" ht="15.75" thickBot="1" x14ac:dyDescent="0.3">
      <c r="A40" s="1"/>
      <c r="B40" s="80" t="s">
        <v>32</v>
      </c>
      <c r="C40" s="81"/>
      <c r="D40" s="81"/>
      <c r="E40" s="35">
        <f>SUM(E36:E39)</f>
        <v>38664</v>
      </c>
      <c r="F40" s="36"/>
      <c r="G40" s="4"/>
      <c r="H40" s="5"/>
      <c r="I40" s="1"/>
      <c r="J40" s="80" t="s">
        <v>32</v>
      </c>
      <c r="K40" s="81"/>
      <c r="L40" s="81"/>
      <c r="M40" s="35">
        <f>SUM(M36:M39)</f>
        <v>4627</v>
      </c>
      <c r="N40" s="36"/>
      <c r="O40" s="1"/>
    </row>
    <row r="41" spans="1:15" x14ac:dyDescent="0.25">
      <c r="A41" s="1"/>
      <c r="B41" s="1"/>
      <c r="C41" s="1"/>
      <c r="D41" s="1"/>
      <c r="E41" s="4"/>
      <c r="F41" s="4"/>
      <c r="G41" s="4"/>
      <c r="H41" s="5"/>
      <c r="I41" s="1"/>
      <c r="J41" s="1"/>
      <c r="K41" s="1"/>
      <c r="L41" s="1"/>
      <c r="M41" s="1"/>
      <c r="N41" s="1"/>
      <c r="O41" s="1"/>
    </row>
    <row r="42" spans="1:15" ht="15.75" thickBot="1" x14ac:dyDescent="0.3"/>
    <row r="43" spans="1:15" ht="32.25" thickBot="1" x14ac:dyDescent="0.4">
      <c r="A43" s="1"/>
      <c r="B43" s="65" t="s">
        <v>70</v>
      </c>
      <c r="C43" s="3"/>
      <c r="D43" s="1"/>
      <c r="E43" s="66" t="s">
        <v>52</v>
      </c>
      <c r="F43" s="4"/>
      <c r="G43" s="4"/>
      <c r="H43" s="33"/>
      <c r="J43" s="2" t="s">
        <v>71</v>
      </c>
      <c r="K43" s="3"/>
      <c r="L43" s="1"/>
      <c r="M43" s="4"/>
      <c r="N43" s="4"/>
      <c r="O43" s="1"/>
    </row>
    <row r="44" spans="1:15" ht="15.75" thickBot="1" x14ac:dyDescent="0.3">
      <c r="A44" s="1"/>
      <c r="B44" s="6" t="s">
        <v>2</v>
      </c>
      <c r="C44" s="7"/>
      <c r="D44" s="1"/>
      <c r="E44" s="67">
        <f>ROUND(+C44*1.0017,0)</f>
        <v>0</v>
      </c>
      <c r="F44" s="4"/>
      <c r="G44" s="8"/>
      <c r="H44" s="33"/>
      <c r="J44" s="6" t="s">
        <v>2</v>
      </c>
      <c r="K44" s="7"/>
      <c r="L44" s="1"/>
      <c r="M44" s="4"/>
      <c r="N44" s="4"/>
      <c r="O44" s="10"/>
    </row>
    <row r="45" spans="1:15" x14ac:dyDescent="0.25">
      <c r="A45" s="1"/>
      <c r="B45" s="1"/>
      <c r="C45" s="1"/>
      <c r="D45" s="1"/>
      <c r="E45" s="4"/>
      <c r="F45" s="4"/>
      <c r="G45" s="4"/>
      <c r="H45" s="33"/>
      <c r="J45" s="1"/>
      <c r="K45" s="1"/>
      <c r="L45" s="1"/>
      <c r="M45" s="4"/>
      <c r="N45" s="4"/>
      <c r="O45" s="1"/>
    </row>
    <row r="46" spans="1:15" x14ac:dyDescent="0.25">
      <c r="A46" s="1"/>
      <c r="B46" s="14" t="s">
        <v>3</v>
      </c>
      <c r="C46" s="1"/>
      <c r="D46" s="15"/>
      <c r="E46" s="4"/>
      <c r="F46" s="4"/>
      <c r="G46" s="4"/>
      <c r="H46" s="33"/>
      <c r="J46" s="14" t="s">
        <v>3</v>
      </c>
      <c r="K46" s="1"/>
      <c r="L46" s="15"/>
      <c r="M46" s="4"/>
      <c r="N46" s="4"/>
      <c r="O46" s="1"/>
    </row>
    <row r="47" spans="1:15" x14ac:dyDescent="0.25">
      <c r="A47" s="1"/>
      <c r="B47" s="1"/>
      <c r="C47" s="1"/>
      <c r="D47" s="16"/>
      <c r="E47" s="4"/>
      <c r="F47" s="4"/>
      <c r="G47" s="4"/>
      <c r="H47" s="33"/>
      <c r="J47" s="1"/>
      <c r="K47" s="1"/>
      <c r="L47" s="16"/>
      <c r="M47" s="4"/>
      <c r="N47" s="4"/>
      <c r="O47" s="1"/>
    </row>
    <row r="48" spans="1:15" x14ac:dyDescent="0.25">
      <c r="A48" s="1"/>
      <c r="B48" s="17" t="s">
        <v>4</v>
      </c>
      <c r="C48" s="17" t="s">
        <v>5</v>
      </c>
      <c r="D48" s="17" t="s">
        <v>6</v>
      </c>
      <c r="E48" s="18" t="s">
        <v>7</v>
      </c>
      <c r="F48" s="19"/>
      <c r="G48" s="19"/>
      <c r="H48" s="33"/>
      <c r="J48" s="17" t="s">
        <v>4</v>
      </c>
      <c r="K48" s="17" t="s">
        <v>5</v>
      </c>
      <c r="L48" s="17" t="s">
        <v>6</v>
      </c>
      <c r="M48" s="18" t="s">
        <v>7</v>
      </c>
      <c r="N48" s="19"/>
      <c r="O48" s="1"/>
    </row>
    <row r="49" spans="1:15" x14ac:dyDescent="0.25">
      <c r="A49" s="1"/>
      <c r="B49" s="21">
        <v>3110</v>
      </c>
      <c r="C49" s="22" t="s">
        <v>8</v>
      </c>
      <c r="D49" s="23">
        <v>8.2500000000000004E-2</v>
      </c>
      <c r="E49" s="24">
        <f>ROUND(SUM($C$44*D49),0)</f>
        <v>0</v>
      </c>
      <c r="F49" s="25"/>
      <c r="G49" s="25"/>
      <c r="H49" s="33"/>
      <c r="J49" s="21">
        <v>3320</v>
      </c>
      <c r="K49" s="22" t="s">
        <v>11</v>
      </c>
      <c r="L49" s="54">
        <v>6.2E-2</v>
      </c>
      <c r="M49" s="24">
        <f>ROUND((SUM($K$31*L49)),0)</f>
        <v>4434</v>
      </c>
      <c r="N49" s="25"/>
      <c r="O49" s="1"/>
    </row>
    <row r="50" spans="1:15" x14ac:dyDescent="0.25">
      <c r="A50" s="1"/>
      <c r="B50" s="21">
        <v>3340</v>
      </c>
      <c r="C50" s="22" t="s">
        <v>10</v>
      </c>
      <c r="D50" s="23">
        <v>1.4500000000000001E-2</v>
      </c>
      <c r="E50" s="24">
        <f>ROUND(SUM($C$44*D50),0)</f>
        <v>0</v>
      </c>
      <c r="F50" s="25"/>
      <c r="G50" s="25"/>
      <c r="H50" s="33"/>
      <c r="J50" s="21">
        <v>3350</v>
      </c>
      <c r="K50" s="22" t="s">
        <v>10</v>
      </c>
      <c r="L50" s="54">
        <v>1.4500000000000001E-2</v>
      </c>
      <c r="M50" s="24">
        <f>ROUND((SUM($K$31*L50)),0)</f>
        <v>1037</v>
      </c>
      <c r="N50" s="25"/>
      <c r="O50" s="1"/>
    </row>
    <row r="51" spans="1:15" x14ac:dyDescent="0.25">
      <c r="A51" s="1"/>
      <c r="B51" s="21">
        <v>3510</v>
      </c>
      <c r="C51" s="22" t="s">
        <v>12</v>
      </c>
      <c r="D51" s="23">
        <v>6.9999999999999999E-4</v>
      </c>
      <c r="E51" s="24">
        <f>ROUND(SUM($C$44*D51),0)</f>
        <v>0</v>
      </c>
      <c r="F51" s="25"/>
      <c r="G51" s="25"/>
      <c r="H51" s="33"/>
      <c r="J51" s="21">
        <v>3520</v>
      </c>
      <c r="K51" s="22" t="s">
        <v>12</v>
      </c>
      <c r="L51" s="54">
        <v>6.9999999999999999E-4</v>
      </c>
      <c r="M51" s="24">
        <f>ROUND((SUM($K$31*L51)),0)</f>
        <v>50</v>
      </c>
      <c r="N51" s="25"/>
      <c r="O51" s="1"/>
    </row>
    <row r="52" spans="1:15" ht="15.75" thickBot="1" x14ac:dyDescent="0.3">
      <c r="A52" s="1"/>
      <c r="B52" s="21">
        <v>3610</v>
      </c>
      <c r="C52" s="22" t="s">
        <v>13</v>
      </c>
      <c r="D52" s="23">
        <v>1.2E-2</v>
      </c>
      <c r="E52" s="24">
        <f>ROUND(SUM($C$44*D52),0)</f>
        <v>0</v>
      </c>
      <c r="F52" s="25"/>
      <c r="G52" s="25"/>
      <c r="H52" s="33"/>
      <c r="J52" s="21">
        <v>3620</v>
      </c>
      <c r="K52" s="22" t="s">
        <v>13</v>
      </c>
      <c r="L52" s="54">
        <v>1.2E-2</v>
      </c>
      <c r="M52" s="24">
        <f>ROUND((SUM($K$31*L52)),0)</f>
        <v>858</v>
      </c>
      <c r="N52" s="25"/>
      <c r="O52" s="1"/>
    </row>
    <row r="53" spans="1:15" ht="15.75" thickBot="1" x14ac:dyDescent="0.3">
      <c r="A53" s="1"/>
      <c r="B53" s="80" t="s">
        <v>20</v>
      </c>
      <c r="C53" s="81"/>
      <c r="D53" s="81"/>
      <c r="E53" s="35">
        <f>SUM(E49:E52)</f>
        <v>0</v>
      </c>
      <c r="F53" s="36"/>
      <c r="G53" s="36"/>
      <c r="H53" s="33"/>
      <c r="J53" s="80" t="s">
        <v>32</v>
      </c>
      <c r="K53" s="81"/>
      <c r="L53" s="81"/>
      <c r="M53" s="35">
        <f>SUM(M49:M52)</f>
        <v>6379</v>
      </c>
      <c r="N53" s="36"/>
      <c r="O53" s="1"/>
    </row>
    <row r="54" spans="1:15" x14ac:dyDescent="0.25">
      <c r="A54" s="1"/>
      <c r="B54" s="1"/>
      <c r="C54" s="1"/>
      <c r="D54" s="1"/>
      <c r="E54" s="4"/>
      <c r="F54" s="4"/>
      <c r="G54" s="4"/>
      <c r="H54" s="33"/>
      <c r="J54" s="1"/>
      <c r="K54" s="1"/>
      <c r="L54" s="1"/>
      <c r="M54" s="1"/>
      <c r="N54" s="1"/>
      <c r="O54" s="1"/>
    </row>
    <row r="55" spans="1:15" x14ac:dyDescent="0.25">
      <c r="A55" s="50"/>
      <c r="B55" s="50"/>
      <c r="C55" s="50"/>
      <c r="D55" s="50"/>
      <c r="E55" s="5"/>
      <c r="F55" s="5"/>
      <c r="G55" s="5"/>
      <c r="H55" s="33"/>
      <c r="I55" s="75"/>
      <c r="J55" s="75"/>
      <c r="K55" s="75"/>
      <c r="L55" s="75"/>
      <c r="M55" s="75"/>
      <c r="N55" s="75"/>
    </row>
    <row r="58" spans="1:15" x14ac:dyDescent="0.25">
      <c r="A58" s="55" t="s">
        <v>68</v>
      </c>
    </row>
  </sheetData>
  <mergeCells count="7">
    <mergeCell ref="B53:D53"/>
    <mergeCell ref="A1:N1"/>
    <mergeCell ref="B17:D17"/>
    <mergeCell ref="J18:L18"/>
    <mergeCell ref="B40:D40"/>
    <mergeCell ref="J40:L40"/>
    <mergeCell ref="J53:L53"/>
  </mergeCells>
  <pageMargins left="0.7" right="0.7" top="0.5" bottom="0.5" header="0.3" footer="0.3"/>
  <pageSetup scale="90" orientation="landscape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42"/>
  <sheetViews>
    <sheetView workbookViewId="0">
      <selection activeCell="D25" sqref="D25"/>
    </sheetView>
  </sheetViews>
  <sheetFormatPr defaultRowHeight="15" x14ac:dyDescent="0.25"/>
  <cols>
    <col min="1" max="1" width="4.28515625" customWidth="1"/>
    <col min="3" max="3" width="17.7109375" customWidth="1"/>
    <col min="4" max="4" width="11.42578125" customWidth="1"/>
    <col min="5" max="5" width="11.140625" bestFit="1" customWidth="1"/>
    <col min="7" max="7" width="1.7109375" customWidth="1"/>
    <col min="8" max="8" width="2.42578125" customWidth="1"/>
    <col min="9" max="9" width="2.140625" customWidth="1"/>
    <col min="11" max="11" width="18.7109375" customWidth="1"/>
    <col min="12" max="12" width="11.5703125" customWidth="1"/>
    <col min="13" max="13" width="11.5703125" bestFit="1" customWidth="1"/>
  </cols>
  <sheetData>
    <row r="1" spans="1:15" ht="26.25" x14ac:dyDescent="0.4">
      <c r="A1" s="82" t="s">
        <v>60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</row>
    <row r="2" spans="1:15" ht="8.25" customHeight="1" thickBot="1" x14ac:dyDescent="0.3"/>
    <row r="3" spans="1:15" ht="32.25" thickBot="1" x14ac:dyDescent="0.4">
      <c r="A3" s="1"/>
      <c r="B3" s="65" t="s">
        <v>0</v>
      </c>
      <c r="C3" s="3"/>
      <c r="D3" s="1"/>
      <c r="E3" s="66" t="s">
        <v>52</v>
      </c>
      <c r="F3" s="4"/>
      <c r="G3" s="4"/>
      <c r="H3" s="5"/>
      <c r="I3" s="1"/>
      <c r="J3" s="65" t="s">
        <v>1</v>
      </c>
      <c r="K3" s="1"/>
      <c r="L3" s="1"/>
      <c r="M3" s="66" t="s">
        <v>52</v>
      </c>
      <c r="N3" s="1"/>
      <c r="O3" s="1"/>
    </row>
    <row r="4" spans="1:15" ht="15.75" thickBot="1" x14ac:dyDescent="0.3">
      <c r="A4" s="1"/>
      <c r="B4" s="6" t="s">
        <v>2</v>
      </c>
      <c r="C4" s="7"/>
      <c r="D4" s="1"/>
      <c r="E4" s="67">
        <f>ROUND(+C4*1.0017,0)</f>
        <v>0</v>
      </c>
      <c r="F4" s="4"/>
      <c r="G4" s="8"/>
      <c r="H4" s="9"/>
      <c r="I4" s="10"/>
      <c r="J4" s="6" t="s">
        <v>2</v>
      </c>
      <c r="K4" s="11"/>
      <c r="L4" s="4"/>
      <c r="M4" s="68">
        <f>ROUND((K4*1.0017),0)</f>
        <v>0</v>
      </c>
      <c r="N4" s="10"/>
      <c r="O4" s="10"/>
    </row>
    <row r="5" spans="1:15" ht="8.25" customHeight="1" x14ac:dyDescent="0.25">
      <c r="A5" s="1"/>
      <c r="B5" s="1"/>
      <c r="C5" s="1"/>
      <c r="D5" s="1"/>
      <c r="E5" s="4"/>
      <c r="F5" s="4"/>
      <c r="G5" s="4"/>
      <c r="H5" s="5"/>
      <c r="I5" s="1"/>
      <c r="J5" s="1"/>
      <c r="K5" s="12"/>
      <c r="L5" s="13"/>
      <c r="M5" s="4"/>
      <c r="N5" s="1"/>
      <c r="O5" s="1"/>
    </row>
    <row r="6" spans="1:15" x14ac:dyDescent="0.25">
      <c r="A6" s="1"/>
      <c r="B6" s="14" t="s">
        <v>3</v>
      </c>
      <c r="C6" s="1"/>
      <c r="D6" s="15"/>
      <c r="E6" s="4"/>
      <c r="F6" s="4"/>
      <c r="G6" s="4"/>
      <c r="H6" s="5"/>
      <c r="I6" s="1"/>
      <c r="J6" s="14" t="s">
        <v>3</v>
      </c>
      <c r="K6" s="1"/>
      <c r="L6" s="15"/>
      <c r="M6" s="4"/>
      <c r="N6" s="1"/>
      <c r="O6" s="1"/>
    </row>
    <row r="7" spans="1:15" ht="4.5" customHeight="1" x14ac:dyDescent="0.25">
      <c r="A7" s="1"/>
      <c r="B7" s="1"/>
      <c r="C7" s="1"/>
      <c r="D7" s="16"/>
      <c r="E7" s="4"/>
      <c r="F7" s="4"/>
      <c r="G7" s="4"/>
      <c r="H7" s="5"/>
      <c r="I7" s="1"/>
      <c r="J7" s="1"/>
      <c r="K7" s="1"/>
      <c r="L7" s="16"/>
      <c r="M7" s="4"/>
      <c r="N7" s="1"/>
      <c r="O7" s="1"/>
    </row>
    <row r="8" spans="1:15" x14ac:dyDescent="0.25">
      <c r="A8" s="1"/>
      <c r="B8" s="17" t="s">
        <v>4</v>
      </c>
      <c r="C8" s="17" t="s">
        <v>5</v>
      </c>
      <c r="D8" s="17" t="s">
        <v>6</v>
      </c>
      <c r="E8" s="18" t="s">
        <v>7</v>
      </c>
      <c r="F8" s="19"/>
      <c r="G8" s="19"/>
      <c r="H8" s="20"/>
      <c r="I8" s="1"/>
      <c r="J8" s="17" t="s">
        <v>4</v>
      </c>
      <c r="K8" s="17" t="s">
        <v>5</v>
      </c>
      <c r="L8" s="17" t="s">
        <v>6</v>
      </c>
      <c r="M8" s="18" t="s">
        <v>7</v>
      </c>
      <c r="N8" s="1"/>
      <c r="O8" s="1"/>
    </row>
    <row r="9" spans="1:15" x14ac:dyDescent="0.25">
      <c r="A9" s="1"/>
      <c r="B9" s="21">
        <v>3110</v>
      </c>
      <c r="C9" s="22" t="s">
        <v>8</v>
      </c>
      <c r="D9" s="23">
        <v>8.2500000000000004E-2</v>
      </c>
      <c r="E9" s="24">
        <f>ROUND(SUM($C$4*D9),0)</f>
        <v>0</v>
      </c>
      <c r="F9" s="25"/>
      <c r="G9" s="25"/>
      <c r="H9" s="26"/>
      <c r="I9" s="1"/>
      <c r="J9" s="21">
        <v>3220</v>
      </c>
      <c r="K9" s="22" t="s">
        <v>9</v>
      </c>
      <c r="L9" s="58">
        <v>0.11416</v>
      </c>
      <c r="M9" s="24">
        <f t="shared" ref="M9:M14" si="0">ROUND(SUM($K$4*L9),0)</f>
        <v>0</v>
      </c>
      <c r="N9" s="1"/>
      <c r="O9" s="1"/>
    </row>
    <row r="10" spans="1:15" x14ac:dyDescent="0.25">
      <c r="A10" s="1"/>
      <c r="B10" s="21">
        <v>3340</v>
      </c>
      <c r="C10" s="22" t="s">
        <v>10</v>
      </c>
      <c r="D10" s="23">
        <v>1.4500000000000001E-2</v>
      </c>
      <c r="E10" s="24">
        <f>ROUND(SUM($C$4*D10),0)</f>
        <v>0</v>
      </c>
      <c r="F10" s="25"/>
      <c r="G10" s="25"/>
      <c r="H10" s="26"/>
      <c r="I10" s="1"/>
      <c r="J10" s="21">
        <v>3320</v>
      </c>
      <c r="K10" s="22" t="s">
        <v>11</v>
      </c>
      <c r="L10" s="23">
        <v>6.2E-2</v>
      </c>
      <c r="M10" s="24">
        <f t="shared" si="0"/>
        <v>0</v>
      </c>
      <c r="N10" s="1"/>
      <c r="O10" s="1"/>
    </row>
    <row r="11" spans="1:15" x14ac:dyDescent="0.25">
      <c r="A11" s="1"/>
      <c r="B11" s="21">
        <v>3510</v>
      </c>
      <c r="C11" s="22" t="s">
        <v>12</v>
      </c>
      <c r="D11" s="23">
        <v>1.0999999999999999E-2</v>
      </c>
      <c r="E11" s="24">
        <f>ROUND(SUM($C$4*D11),0)</f>
        <v>0</v>
      </c>
      <c r="F11" s="25"/>
      <c r="G11" s="25"/>
      <c r="H11" s="26"/>
      <c r="I11" s="1"/>
      <c r="J11" s="21">
        <v>3350</v>
      </c>
      <c r="K11" s="22" t="s">
        <v>10</v>
      </c>
      <c r="L11" s="23">
        <v>1.4500000000000001E-2</v>
      </c>
      <c r="M11" s="24">
        <f t="shared" si="0"/>
        <v>0</v>
      </c>
      <c r="N11" s="1"/>
      <c r="O11" s="1"/>
    </row>
    <row r="12" spans="1:15" x14ac:dyDescent="0.25">
      <c r="A12" s="1"/>
      <c r="B12" s="21">
        <v>3610</v>
      </c>
      <c r="C12" s="22" t="s">
        <v>13</v>
      </c>
      <c r="D12" s="23">
        <v>1.2E-2</v>
      </c>
      <c r="E12" s="24">
        <f>ROUND(SUM($C$4*D12),0)</f>
        <v>0</v>
      </c>
      <c r="F12" s="25"/>
      <c r="G12" s="25"/>
      <c r="H12" s="26"/>
      <c r="I12" s="1"/>
      <c r="J12" s="21">
        <v>3520</v>
      </c>
      <c r="K12" s="22" t="s">
        <v>12</v>
      </c>
      <c r="L12" s="23">
        <v>1.0999999999999999E-2</v>
      </c>
      <c r="M12" s="24">
        <f t="shared" si="0"/>
        <v>0</v>
      </c>
      <c r="N12" s="1"/>
      <c r="O12" s="1"/>
    </row>
    <row r="13" spans="1:15" x14ac:dyDescent="0.25">
      <c r="A13" s="1"/>
      <c r="B13" s="27">
        <v>3712</v>
      </c>
      <c r="C13" s="28" t="s">
        <v>14</v>
      </c>
      <c r="D13" s="29">
        <v>0.14000000000000001</v>
      </c>
      <c r="E13" s="24">
        <f>ROUND(SUM($C$4*D13),0)</f>
        <v>0</v>
      </c>
      <c r="F13" s="25"/>
      <c r="G13" s="25"/>
      <c r="H13" s="26"/>
      <c r="I13" s="1"/>
      <c r="J13" s="27">
        <v>3620</v>
      </c>
      <c r="K13" s="22" t="s">
        <v>13</v>
      </c>
      <c r="L13" s="29">
        <v>1.2E-2</v>
      </c>
      <c r="M13" s="24">
        <f t="shared" si="0"/>
        <v>0</v>
      </c>
      <c r="N13" s="1"/>
      <c r="O13" s="1"/>
    </row>
    <row r="14" spans="1:15" x14ac:dyDescent="0.25">
      <c r="A14" s="1"/>
      <c r="B14" s="27">
        <v>3415</v>
      </c>
      <c r="C14" s="28" t="s">
        <v>39</v>
      </c>
      <c r="D14" s="29" t="s">
        <v>15</v>
      </c>
      <c r="E14" s="30">
        <f>SUM($C$4/1000*0.175)+($C$4/100*0.31)+27</f>
        <v>27</v>
      </c>
      <c r="F14" s="25"/>
      <c r="G14" s="25"/>
      <c r="H14" s="26"/>
      <c r="I14" s="1"/>
      <c r="J14" s="27">
        <v>3722</v>
      </c>
      <c r="K14" s="28" t="s">
        <v>14</v>
      </c>
      <c r="L14" s="29">
        <v>0.14000000000000001</v>
      </c>
      <c r="M14" s="24">
        <f t="shared" si="0"/>
        <v>0</v>
      </c>
      <c r="N14" s="1"/>
      <c r="O14" s="1"/>
    </row>
    <row r="15" spans="1:15" x14ac:dyDescent="0.25">
      <c r="A15" s="1"/>
      <c r="B15" s="21">
        <v>3411</v>
      </c>
      <c r="C15" s="22" t="s">
        <v>16</v>
      </c>
      <c r="D15" s="31" t="s">
        <v>17</v>
      </c>
      <c r="E15" s="60"/>
      <c r="F15" s="25"/>
      <c r="G15" s="32"/>
      <c r="H15" s="33"/>
      <c r="I15" s="10"/>
      <c r="J15" s="27">
        <v>3425</v>
      </c>
      <c r="K15" s="28" t="s">
        <v>39</v>
      </c>
      <c r="L15" s="29" t="s">
        <v>15</v>
      </c>
      <c r="M15" s="30">
        <f>ROUND(SUM($K$4/1000*0.175)+($K$4/100*0.31)+27,0)</f>
        <v>27</v>
      </c>
      <c r="N15" s="10"/>
      <c r="O15" s="10"/>
    </row>
    <row r="16" spans="1:15" ht="15.75" thickBot="1" x14ac:dyDescent="0.3">
      <c r="A16" s="1"/>
      <c r="B16" s="27">
        <v>3412</v>
      </c>
      <c r="C16" s="28" t="s">
        <v>18</v>
      </c>
      <c r="D16" s="34" t="s">
        <v>17</v>
      </c>
      <c r="E16" s="63"/>
      <c r="F16" s="25"/>
      <c r="G16" s="32"/>
      <c r="H16" s="33"/>
      <c r="I16" s="10"/>
      <c r="J16" s="21">
        <v>3421</v>
      </c>
      <c r="K16" s="22" t="s">
        <v>19</v>
      </c>
      <c r="L16" s="31" t="s">
        <v>17</v>
      </c>
      <c r="M16" s="59"/>
      <c r="N16" s="10"/>
      <c r="O16" s="10"/>
    </row>
    <row r="17" spans="1:21" ht="15.75" thickBot="1" x14ac:dyDescent="0.3">
      <c r="A17" s="1"/>
      <c r="B17" s="80" t="s">
        <v>20</v>
      </c>
      <c r="C17" s="81"/>
      <c r="D17" s="81"/>
      <c r="E17" s="35">
        <f>SUM(E9:E16)</f>
        <v>27</v>
      </c>
      <c r="F17" s="36"/>
      <c r="G17" s="36"/>
      <c r="H17" s="37"/>
      <c r="I17" s="10"/>
      <c r="J17" s="27">
        <v>3422</v>
      </c>
      <c r="K17" s="28" t="s">
        <v>21</v>
      </c>
      <c r="L17" s="34" t="s">
        <v>17</v>
      </c>
      <c r="M17" s="63"/>
      <c r="N17" s="38"/>
      <c r="O17" s="10"/>
    </row>
    <row r="18" spans="1:21" ht="17.25" customHeight="1" thickBot="1" x14ac:dyDescent="0.3">
      <c r="A18" s="1"/>
      <c r="B18" s="1"/>
      <c r="C18" s="1"/>
      <c r="D18" s="1"/>
      <c r="E18" s="4"/>
      <c r="F18" s="4"/>
      <c r="G18" s="4"/>
      <c r="H18" s="5"/>
      <c r="I18" s="1"/>
      <c r="J18" s="80" t="s">
        <v>20</v>
      </c>
      <c r="K18" s="81"/>
      <c r="L18" s="81"/>
      <c r="M18" s="35">
        <f>SUM(M9:M17)</f>
        <v>27</v>
      </c>
      <c r="N18" s="1"/>
      <c r="O18" s="10"/>
    </row>
    <row r="19" spans="1:21" ht="6" customHeight="1" x14ac:dyDescent="0.25">
      <c r="A19" s="50"/>
      <c r="B19" s="50"/>
      <c r="C19" s="50"/>
      <c r="D19" s="50"/>
      <c r="E19" s="5"/>
      <c r="F19" s="5"/>
      <c r="G19" s="5"/>
      <c r="H19" s="5"/>
      <c r="I19" s="50"/>
      <c r="J19" s="72"/>
      <c r="K19" s="73"/>
      <c r="L19" s="73"/>
      <c r="M19" s="74"/>
      <c r="N19" s="50"/>
      <c r="O19" s="10"/>
    </row>
    <row r="20" spans="1:21" x14ac:dyDescent="0.25">
      <c r="A20" s="1"/>
      <c r="B20" s="14" t="s">
        <v>64</v>
      </c>
      <c r="C20" s="1"/>
      <c r="D20" s="1"/>
      <c r="E20" s="4"/>
      <c r="F20" s="4"/>
      <c r="G20" s="4"/>
      <c r="H20" s="70"/>
      <c r="I20" s="1"/>
      <c r="J20" s="14" t="s">
        <v>65</v>
      </c>
      <c r="K20" s="1"/>
      <c r="L20" s="1"/>
      <c r="M20" s="4"/>
      <c r="N20" s="1"/>
      <c r="O20" s="1"/>
    </row>
    <row r="21" spans="1:21" ht="5.25" customHeight="1" x14ac:dyDescent="0.25">
      <c r="A21" s="1"/>
      <c r="B21" s="1"/>
      <c r="C21" s="1"/>
      <c r="D21" s="1"/>
      <c r="E21" s="4"/>
      <c r="F21" s="4"/>
      <c r="G21" s="4"/>
      <c r="H21" s="70"/>
      <c r="I21" s="12"/>
      <c r="J21" s="1"/>
      <c r="K21" s="1"/>
      <c r="L21" s="1"/>
      <c r="M21" s="4"/>
      <c r="N21" s="1"/>
      <c r="O21" s="1"/>
    </row>
    <row r="22" spans="1:21" ht="30" x14ac:dyDescent="0.25">
      <c r="A22" s="1"/>
      <c r="B22" s="39" t="s">
        <v>4</v>
      </c>
      <c r="C22" s="17" t="s">
        <v>5</v>
      </c>
      <c r="D22" s="40" t="s">
        <v>23</v>
      </c>
      <c r="E22" s="40" t="s">
        <v>24</v>
      </c>
      <c r="F22" s="40" t="s">
        <v>25</v>
      </c>
      <c r="G22" s="41"/>
      <c r="H22" s="71"/>
      <c r="I22" s="41"/>
      <c r="J22" s="39" t="s">
        <v>4</v>
      </c>
      <c r="K22" s="17" t="s">
        <v>5</v>
      </c>
      <c r="L22" s="40" t="s">
        <v>23</v>
      </c>
      <c r="M22" s="40" t="s">
        <v>24</v>
      </c>
      <c r="N22" s="40" t="s">
        <v>25</v>
      </c>
      <c r="O22" s="1"/>
    </row>
    <row r="23" spans="1:21" x14ac:dyDescent="0.25">
      <c r="A23" s="1"/>
      <c r="B23" s="43" t="s">
        <v>67</v>
      </c>
      <c r="C23" s="44" t="s">
        <v>61</v>
      </c>
      <c r="D23" s="61">
        <v>7999</v>
      </c>
      <c r="E23" s="61">
        <v>17871</v>
      </c>
      <c r="F23" s="61">
        <v>26848</v>
      </c>
      <c r="G23" s="62"/>
      <c r="H23" s="47"/>
      <c r="I23" s="45"/>
      <c r="J23" s="43">
        <v>3421</v>
      </c>
      <c r="K23" s="44" t="s">
        <v>61</v>
      </c>
      <c r="L23" s="61">
        <v>7995</v>
      </c>
      <c r="M23" s="61">
        <v>17707</v>
      </c>
      <c r="N23" s="61">
        <v>26601</v>
      </c>
      <c r="O23" s="1"/>
      <c r="S23" s="69"/>
      <c r="T23" s="69"/>
      <c r="U23" s="69"/>
    </row>
    <row r="24" spans="1:21" x14ac:dyDescent="0.25">
      <c r="A24" s="1"/>
      <c r="B24" s="43" t="s">
        <v>67</v>
      </c>
      <c r="C24" s="44" t="s">
        <v>62</v>
      </c>
      <c r="D24" s="61">
        <v>7819</v>
      </c>
      <c r="E24" s="61">
        <v>17511</v>
      </c>
      <c r="F24" s="61">
        <v>26308</v>
      </c>
      <c r="G24" s="62"/>
      <c r="H24" s="47"/>
      <c r="I24" s="45"/>
      <c r="J24" s="43">
        <v>3421</v>
      </c>
      <c r="K24" s="44" t="s">
        <v>62</v>
      </c>
      <c r="L24" s="61">
        <v>7599</v>
      </c>
      <c r="M24" s="61">
        <v>17020</v>
      </c>
      <c r="N24" s="61">
        <v>25570</v>
      </c>
      <c r="O24" s="1"/>
      <c r="S24" s="69"/>
      <c r="T24" s="69"/>
      <c r="U24" s="69"/>
    </row>
    <row r="25" spans="1:21" x14ac:dyDescent="0.25">
      <c r="A25" s="1"/>
      <c r="B25" s="43" t="s">
        <v>67</v>
      </c>
      <c r="C25" s="44" t="s">
        <v>27</v>
      </c>
      <c r="D25" s="61">
        <v>7472</v>
      </c>
      <c r="E25" s="61">
        <v>14944</v>
      </c>
      <c r="F25" s="61">
        <v>21145</v>
      </c>
      <c r="G25" s="62"/>
      <c r="H25" s="47"/>
      <c r="I25" s="45"/>
      <c r="J25" s="43">
        <v>3421</v>
      </c>
      <c r="K25" s="44" t="s">
        <v>63</v>
      </c>
      <c r="L25" s="61">
        <v>7311</v>
      </c>
      <c r="M25" s="61">
        <v>14622</v>
      </c>
      <c r="N25" s="61">
        <v>20691</v>
      </c>
      <c r="O25" s="1"/>
    </row>
    <row r="26" spans="1:21" x14ac:dyDescent="0.25">
      <c r="A26" s="1"/>
      <c r="B26" s="43" t="s">
        <v>66</v>
      </c>
      <c r="C26" s="44" t="s">
        <v>28</v>
      </c>
      <c r="D26" s="64">
        <v>324</v>
      </c>
      <c r="E26" s="64">
        <v>518</v>
      </c>
      <c r="F26" s="64">
        <v>789</v>
      </c>
      <c r="G26" s="45"/>
      <c r="H26" s="47"/>
      <c r="I26" s="45"/>
      <c r="J26" s="43">
        <v>3422</v>
      </c>
      <c r="K26" s="44" t="s">
        <v>28</v>
      </c>
      <c r="L26" s="64">
        <v>324</v>
      </c>
      <c r="M26" s="64">
        <v>518</v>
      </c>
      <c r="N26" s="64">
        <v>789</v>
      </c>
      <c r="O26" s="1"/>
    </row>
    <row r="27" spans="1:21" ht="7.5" customHeight="1" x14ac:dyDescent="0.25">
      <c r="A27" s="1"/>
      <c r="B27" s="48"/>
      <c r="C27" s="49"/>
      <c r="D27" s="45"/>
      <c r="E27" s="45"/>
      <c r="F27" s="47"/>
      <c r="G27" s="47"/>
      <c r="H27" s="47"/>
      <c r="I27" s="47"/>
      <c r="J27" s="48"/>
      <c r="K27" s="49"/>
      <c r="L27" s="45"/>
      <c r="M27" s="45"/>
      <c r="N27" s="47"/>
      <c r="O27" s="1"/>
    </row>
    <row r="28" spans="1:21" ht="6.75" customHeight="1" x14ac:dyDescent="0.25">
      <c r="A28" s="50"/>
      <c r="B28" s="51"/>
      <c r="C28" s="52"/>
      <c r="D28" s="46"/>
      <c r="E28" s="46"/>
      <c r="F28" s="46"/>
      <c r="G28" s="46"/>
      <c r="H28" s="47"/>
      <c r="I28" s="46"/>
      <c r="J28" s="51"/>
      <c r="K28" s="52"/>
      <c r="L28" s="46"/>
      <c r="M28" s="46"/>
      <c r="N28" s="46"/>
      <c r="O28" s="53"/>
    </row>
    <row r="29" spans="1:21" ht="8.25" customHeight="1" x14ac:dyDescent="0.25">
      <c r="A29" s="1"/>
      <c r="B29" s="1"/>
      <c r="C29" s="1"/>
      <c r="D29" s="4"/>
      <c r="E29" s="1"/>
      <c r="F29" s="1"/>
      <c r="G29" s="1"/>
      <c r="H29" s="50"/>
      <c r="I29" s="12"/>
      <c r="J29" s="1"/>
      <c r="K29" s="1"/>
      <c r="L29" s="1"/>
      <c r="M29" s="1"/>
      <c r="N29" s="1"/>
      <c r="O29" s="1"/>
    </row>
    <row r="30" spans="1:21" ht="21.75" thickBot="1" x14ac:dyDescent="0.4">
      <c r="A30" s="1"/>
      <c r="B30" s="2" t="s">
        <v>29</v>
      </c>
      <c r="C30" s="3"/>
      <c r="D30" s="1"/>
      <c r="E30" s="4"/>
      <c r="F30" s="4"/>
      <c r="G30" s="1"/>
      <c r="H30" s="50"/>
      <c r="I30" s="1"/>
      <c r="J30" s="2" t="s">
        <v>30</v>
      </c>
      <c r="K30" s="3"/>
      <c r="L30" s="1"/>
      <c r="M30" s="4"/>
      <c r="N30" s="4"/>
      <c r="O30" s="1"/>
    </row>
    <row r="31" spans="1:21" ht="15.75" thickBot="1" x14ac:dyDescent="0.3">
      <c r="A31" s="1"/>
      <c r="B31" s="6" t="s">
        <v>2</v>
      </c>
      <c r="C31" s="7"/>
      <c r="D31" s="1"/>
      <c r="E31" s="4">
        <f>+C31+E40</f>
        <v>0</v>
      </c>
      <c r="F31" s="4"/>
      <c r="G31" s="1"/>
      <c r="H31" s="50"/>
      <c r="I31" s="1"/>
      <c r="J31" s="6" t="s">
        <v>2</v>
      </c>
      <c r="K31" s="7"/>
      <c r="L31" s="1"/>
      <c r="M31" s="4"/>
      <c r="N31" s="4"/>
      <c r="O31" s="10"/>
    </row>
    <row r="32" spans="1:21" ht="4.5" customHeight="1" x14ac:dyDescent="0.25">
      <c r="A32" s="1"/>
      <c r="B32" s="1"/>
      <c r="C32" s="1"/>
      <c r="D32" s="1"/>
      <c r="E32" s="4"/>
      <c r="F32" s="4"/>
      <c r="G32" s="4"/>
      <c r="H32" s="5"/>
      <c r="I32" s="1"/>
      <c r="J32" s="1"/>
      <c r="K32" s="1"/>
      <c r="L32" s="1"/>
      <c r="M32" s="4"/>
      <c r="N32" s="4"/>
      <c r="O32" s="1"/>
    </row>
    <row r="33" spans="1:15" x14ac:dyDescent="0.25">
      <c r="A33" s="1"/>
      <c r="B33" s="14" t="s">
        <v>3</v>
      </c>
      <c r="C33" s="1"/>
      <c r="D33" s="15"/>
      <c r="E33" s="4"/>
      <c r="F33" s="4"/>
      <c r="G33" s="4"/>
      <c r="H33" s="5"/>
      <c r="I33" s="1"/>
      <c r="J33" s="14" t="s">
        <v>3</v>
      </c>
      <c r="K33" s="1"/>
      <c r="L33" s="15"/>
      <c r="M33" s="4"/>
      <c r="N33" s="4"/>
      <c r="O33" s="1"/>
    </row>
    <row r="34" spans="1:15" x14ac:dyDescent="0.25">
      <c r="A34" s="1"/>
      <c r="B34" s="1"/>
      <c r="C34" s="1"/>
      <c r="D34" s="16"/>
      <c r="E34" s="4"/>
      <c r="F34" s="4"/>
      <c r="G34" s="4"/>
      <c r="H34" s="5"/>
      <c r="I34" s="1"/>
      <c r="J34" s="1"/>
      <c r="K34" s="1"/>
      <c r="L34" s="16"/>
      <c r="M34" s="4"/>
      <c r="N34" s="4"/>
      <c r="O34" s="1"/>
    </row>
    <row r="35" spans="1:15" x14ac:dyDescent="0.25">
      <c r="A35" s="1"/>
      <c r="B35" s="17" t="s">
        <v>4</v>
      </c>
      <c r="C35" s="17" t="s">
        <v>5</v>
      </c>
      <c r="D35" s="17" t="s">
        <v>6</v>
      </c>
      <c r="E35" s="18" t="s">
        <v>7</v>
      </c>
      <c r="F35" s="19"/>
      <c r="G35" s="4"/>
      <c r="H35" s="5"/>
      <c r="I35" s="1"/>
      <c r="J35" s="17" t="s">
        <v>4</v>
      </c>
      <c r="K35" s="17" t="s">
        <v>5</v>
      </c>
      <c r="L35" s="17" t="s">
        <v>6</v>
      </c>
      <c r="M35" s="18" t="s">
        <v>7</v>
      </c>
      <c r="N35" s="19"/>
      <c r="O35" s="1"/>
    </row>
    <row r="36" spans="1:15" x14ac:dyDescent="0.25">
      <c r="A36" s="1"/>
      <c r="B36" s="21">
        <v>3140</v>
      </c>
      <c r="C36" s="22" t="s">
        <v>8</v>
      </c>
      <c r="D36" s="54">
        <v>0.04</v>
      </c>
      <c r="E36" s="24">
        <f>ROUND((SUM($C$31*D36)),0)</f>
        <v>0</v>
      </c>
      <c r="F36" s="25"/>
      <c r="G36" s="4"/>
      <c r="H36" s="5"/>
      <c r="I36" s="1"/>
      <c r="J36" s="21">
        <v>3720</v>
      </c>
      <c r="K36" s="22" t="s">
        <v>31</v>
      </c>
      <c r="L36" s="54">
        <v>3.7499999999999999E-2</v>
      </c>
      <c r="M36" s="24">
        <f>ROUND((SUM($K$31*L36)),0)</f>
        <v>0</v>
      </c>
      <c r="N36" s="25"/>
      <c r="O36" s="1"/>
    </row>
    <row r="37" spans="1:15" x14ac:dyDescent="0.25">
      <c r="A37" s="1"/>
      <c r="B37" s="21">
        <v>3340</v>
      </c>
      <c r="C37" s="22" t="s">
        <v>10</v>
      </c>
      <c r="D37" s="54">
        <v>1.4500000000000001E-2</v>
      </c>
      <c r="E37" s="24">
        <f>ROUND(SUM($C$31*D37),0)</f>
        <v>0</v>
      </c>
      <c r="F37" s="25"/>
      <c r="G37" s="4"/>
      <c r="H37" s="5"/>
      <c r="I37" s="1"/>
      <c r="J37" s="21">
        <v>3350</v>
      </c>
      <c r="K37" s="22" t="s">
        <v>10</v>
      </c>
      <c r="L37" s="54">
        <v>1.4500000000000001E-2</v>
      </c>
      <c r="M37" s="24">
        <f>ROUND((SUM($K$31*L37)),0)</f>
        <v>0</v>
      </c>
      <c r="N37" s="25"/>
      <c r="O37" s="1"/>
    </row>
    <row r="38" spans="1:15" x14ac:dyDescent="0.25">
      <c r="A38" s="1"/>
      <c r="B38" s="21">
        <v>3510</v>
      </c>
      <c r="C38" s="22" t="s">
        <v>12</v>
      </c>
      <c r="D38" s="54">
        <v>1.61E-2</v>
      </c>
      <c r="E38" s="24">
        <f>ROUND(SUM($C$31*D38),0)</f>
        <v>0</v>
      </c>
      <c r="F38" s="25"/>
      <c r="G38" s="4"/>
      <c r="H38" s="5"/>
      <c r="I38" s="1"/>
      <c r="J38" s="21">
        <v>3520</v>
      </c>
      <c r="K38" s="22" t="s">
        <v>12</v>
      </c>
      <c r="L38" s="54">
        <v>1.61E-2</v>
      </c>
      <c r="M38" s="24">
        <f>ROUND((SUM($K$31*L38)),0)</f>
        <v>0</v>
      </c>
      <c r="N38" s="25"/>
      <c r="O38" s="1"/>
    </row>
    <row r="39" spans="1:15" ht="15.75" thickBot="1" x14ac:dyDescent="0.3">
      <c r="A39" s="1"/>
      <c r="B39" s="21">
        <v>3610</v>
      </c>
      <c r="C39" s="22" t="s">
        <v>13</v>
      </c>
      <c r="D39" s="54">
        <v>1.2E-2</v>
      </c>
      <c r="E39" s="24">
        <f>ROUND(SUM($C$31*D39),0)</f>
        <v>0</v>
      </c>
      <c r="F39" s="25"/>
      <c r="G39" s="4"/>
      <c r="H39" s="5"/>
      <c r="I39" s="1"/>
      <c r="J39" s="21">
        <v>3620</v>
      </c>
      <c r="K39" s="22" t="s">
        <v>13</v>
      </c>
      <c r="L39" s="54">
        <v>1.2E-2</v>
      </c>
      <c r="M39" s="24">
        <f>ROUND((SUM($K$31*L39)),0)</f>
        <v>0</v>
      </c>
      <c r="N39" s="25"/>
      <c r="O39" s="1"/>
    </row>
    <row r="40" spans="1:15" ht="15.75" thickBot="1" x14ac:dyDescent="0.3">
      <c r="A40" s="1"/>
      <c r="B40" s="80" t="s">
        <v>32</v>
      </c>
      <c r="C40" s="81"/>
      <c r="D40" s="81"/>
      <c r="E40" s="35">
        <f>SUM(E36:E39)</f>
        <v>0</v>
      </c>
      <c r="F40" s="36"/>
      <c r="G40" s="4"/>
      <c r="H40" s="5"/>
      <c r="I40" s="1"/>
      <c r="J40" s="80" t="s">
        <v>32</v>
      </c>
      <c r="K40" s="81"/>
      <c r="L40" s="81"/>
      <c r="M40" s="35">
        <f>SUM(M36:M39)</f>
        <v>0</v>
      </c>
      <c r="N40" s="36"/>
      <c r="O40" s="1"/>
    </row>
    <row r="41" spans="1:15" x14ac:dyDescent="0.25">
      <c r="A41" s="1"/>
      <c r="B41" s="1"/>
      <c r="C41" s="1"/>
      <c r="D41" s="1"/>
      <c r="E41" s="4"/>
      <c r="F41" s="4"/>
      <c r="G41" s="4"/>
      <c r="H41" s="5"/>
      <c r="I41" s="1"/>
      <c r="J41" s="1"/>
      <c r="K41" s="1"/>
      <c r="L41" s="1"/>
      <c r="M41" s="1"/>
      <c r="N41" s="1"/>
      <c r="O41" s="1"/>
    </row>
    <row r="42" spans="1:15" x14ac:dyDescent="0.25">
      <c r="A42" s="55" t="s">
        <v>68</v>
      </c>
      <c r="B42" s="55"/>
      <c r="C42" s="55"/>
      <c r="D42" s="55"/>
      <c r="E42" s="56"/>
      <c r="F42" s="56"/>
      <c r="G42" s="56"/>
      <c r="H42" s="57"/>
      <c r="I42" s="55"/>
      <c r="J42" s="55"/>
      <c r="K42" s="55"/>
      <c r="L42" s="55"/>
      <c r="M42" s="55"/>
      <c r="N42" s="55"/>
      <c r="O42" s="55"/>
    </row>
  </sheetData>
  <mergeCells count="5">
    <mergeCell ref="A1:N1"/>
    <mergeCell ref="B17:D17"/>
    <mergeCell ref="J18:L18"/>
    <mergeCell ref="B40:D40"/>
    <mergeCell ref="J40:L40"/>
  </mergeCells>
  <pageMargins left="0.7" right="0.7" top="0.5" bottom="0.5" header="0.3" footer="0.3"/>
  <pageSetup scale="90" orientation="landscape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40"/>
  <sheetViews>
    <sheetView workbookViewId="0">
      <selection activeCell="D9" sqref="D9:D13"/>
    </sheetView>
  </sheetViews>
  <sheetFormatPr defaultRowHeight="15" x14ac:dyDescent="0.25"/>
  <cols>
    <col min="1" max="1" width="4.28515625" customWidth="1"/>
    <col min="3" max="3" width="17.7109375" customWidth="1"/>
    <col min="4" max="4" width="11.42578125" customWidth="1"/>
    <col min="5" max="5" width="12.7109375" bestFit="1" customWidth="1"/>
    <col min="7" max="7" width="1.7109375" customWidth="1"/>
    <col min="8" max="8" width="2.42578125" customWidth="1"/>
    <col min="9" max="9" width="2.140625" customWidth="1"/>
    <col min="11" max="11" width="18.7109375" customWidth="1"/>
    <col min="12" max="12" width="11.5703125" customWidth="1"/>
    <col min="13" max="13" width="11.5703125" bestFit="1" customWidth="1"/>
  </cols>
  <sheetData>
    <row r="1" spans="1:15" ht="26.25" x14ac:dyDescent="0.4">
      <c r="A1" s="82" t="s">
        <v>59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</row>
    <row r="2" spans="1:15" ht="8.25" customHeight="1" thickBot="1" x14ac:dyDescent="0.3"/>
    <row r="3" spans="1:15" ht="32.25" thickBot="1" x14ac:dyDescent="0.4">
      <c r="A3" s="1"/>
      <c r="B3" s="65" t="s">
        <v>0</v>
      </c>
      <c r="C3" s="3"/>
      <c r="D3" s="1"/>
      <c r="E3" s="66" t="s">
        <v>52</v>
      </c>
      <c r="F3" s="4"/>
      <c r="G3" s="4"/>
      <c r="H3" s="5"/>
      <c r="I3" s="1"/>
      <c r="J3" s="65" t="s">
        <v>1</v>
      </c>
      <c r="K3" s="1"/>
      <c r="L3" s="1"/>
      <c r="M3" s="66" t="s">
        <v>52</v>
      </c>
      <c r="N3" s="1"/>
      <c r="O3" s="1"/>
    </row>
    <row r="4" spans="1:15" ht="15.75" thickBot="1" x14ac:dyDescent="0.3">
      <c r="A4" s="1"/>
      <c r="B4" s="6" t="s">
        <v>2</v>
      </c>
      <c r="C4" s="7"/>
      <c r="D4" s="1"/>
      <c r="E4" s="67">
        <f>ROUND(+C4*1.0017,0)</f>
        <v>0</v>
      </c>
      <c r="F4" s="4"/>
      <c r="G4" s="8"/>
      <c r="H4" s="9"/>
      <c r="I4" s="10"/>
      <c r="J4" s="6" t="s">
        <v>2</v>
      </c>
      <c r="K4" s="11"/>
      <c r="L4" s="4"/>
      <c r="M4" s="68">
        <f>ROUND((K4*1.0017),0)</f>
        <v>0</v>
      </c>
      <c r="N4" s="10"/>
      <c r="O4" s="10"/>
    </row>
    <row r="5" spans="1:15" ht="8.25" customHeight="1" x14ac:dyDescent="0.25">
      <c r="A5" s="1"/>
      <c r="B5" s="1"/>
      <c r="C5" s="1"/>
      <c r="D5" s="1"/>
      <c r="E5" s="4"/>
      <c r="F5" s="4"/>
      <c r="G5" s="4"/>
      <c r="H5" s="5"/>
      <c r="I5" s="1"/>
      <c r="J5" s="1"/>
      <c r="K5" s="12"/>
      <c r="L5" s="13"/>
      <c r="M5" s="4"/>
      <c r="N5" s="1"/>
      <c r="O5" s="1"/>
    </row>
    <row r="6" spans="1:15" x14ac:dyDescent="0.25">
      <c r="A6" s="1"/>
      <c r="B6" s="14" t="s">
        <v>3</v>
      </c>
      <c r="C6" s="1"/>
      <c r="D6" s="15"/>
      <c r="E6" s="4"/>
      <c r="F6" s="4"/>
      <c r="G6" s="4"/>
      <c r="H6" s="5"/>
      <c r="I6" s="1"/>
      <c r="J6" s="14" t="s">
        <v>3</v>
      </c>
      <c r="K6" s="1"/>
      <c r="L6" s="15"/>
      <c r="M6" s="4"/>
      <c r="N6" s="1"/>
      <c r="O6" s="1"/>
    </row>
    <row r="7" spans="1:15" ht="4.5" customHeight="1" x14ac:dyDescent="0.25">
      <c r="A7" s="1"/>
      <c r="B7" s="1"/>
      <c r="C7" s="1"/>
      <c r="D7" s="16"/>
      <c r="E7" s="4"/>
      <c r="F7" s="4"/>
      <c r="G7" s="4"/>
      <c r="H7" s="5"/>
      <c r="I7" s="1"/>
      <c r="J7" s="1"/>
      <c r="K7" s="1"/>
      <c r="L7" s="16"/>
      <c r="M7" s="4"/>
      <c r="N7" s="1"/>
      <c r="O7" s="1"/>
    </row>
    <row r="8" spans="1:15" x14ac:dyDescent="0.25">
      <c r="A8" s="1"/>
      <c r="B8" s="17" t="s">
        <v>4</v>
      </c>
      <c r="C8" s="17" t="s">
        <v>5</v>
      </c>
      <c r="D8" s="17" t="s">
        <v>6</v>
      </c>
      <c r="E8" s="18" t="s">
        <v>7</v>
      </c>
      <c r="F8" s="19"/>
      <c r="G8" s="19"/>
      <c r="H8" s="20"/>
      <c r="I8" s="1"/>
      <c r="J8" s="17" t="s">
        <v>4</v>
      </c>
      <c r="K8" s="17" t="s">
        <v>5</v>
      </c>
      <c r="L8" s="17" t="s">
        <v>6</v>
      </c>
      <c r="M8" s="18" t="s">
        <v>7</v>
      </c>
      <c r="N8" s="1"/>
      <c r="O8" s="1"/>
    </row>
    <row r="9" spans="1:15" x14ac:dyDescent="0.25">
      <c r="A9" s="1"/>
      <c r="B9" s="21">
        <v>3110</v>
      </c>
      <c r="C9" s="22" t="s">
        <v>8</v>
      </c>
      <c r="D9" s="23">
        <v>8.2500000000000004E-2</v>
      </c>
      <c r="E9" s="24">
        <f>ROUND(SUM($C$4*D9),0)</f>
        <v>0</v>
      </c>
      <c r="F9" s="25"/>
      <c r="G9" s="25"/>
      <c r="H9" s="26"/>
      <c r="I9" s="1"/>
      <c r="J9" s="21">
        <v>3220</v>
      </c>
      <c r="K9" s="22" t="s">
        <v>9</v>
      </c>
      <c r="L9" s="58">
        <v>0.10922999999999999</v>
      </c>
      <c r="M9" s="24">
        <f t="shared" ref="M9:M14" si="0">ROUND(SUM($K$4*L9),0)</f>
        <v>0</v>
      </c>
      <c r="N9" s="1"/>
      <c r="O9" s="1"/>
    </row>
    <row r="10" spans="1:15" x14ac:dyDescent="0.25">
      <c r="A10" s="1"/>
      <c r="B10" s="21">
        <v>3340</v>
      </c>
      <c r="C10" s="22" t="s">
        <v>10</v>
      </c>
      <c r="D10" s="23">
        <v>1.4500000000000001E-2</v>
      </c>
      <c r="E10" s="24">
        <f>ROUND(SUM($C$4*D10),0)</f>
        <v>0</v>
      </c>
      <c r="F10" s="25"/>
      <c r="G10" s="25"/>
      <c r="H10" s="26"/>
      <c r="I10" s="1"/>
      <c r="J10" s="21">
        <v>3320</v>
      </c>
      <c r="K10" s="22" t="s">
        <v>11</v>
      </c>
      <c r="L10" s="23">
        <v>6.2E-2</v>
      </c>
      <c r="M10" s="24">
        <f t="shared" si="0"/>
        <v>0</v>
      </c>
      <c r="N10" s="1"/>
      <c r="O10" s="1"/>
    </row>
    <row r="11" spans="1:15" x14ac:dyDescent="0.25">
      <c r="A11" s="1"/>
      <c r="B11" s="21">
        <v>3510</v>
      </c>
      <c r="C11" s="22" t="s">
        <v>12</v>
      </c>
      <c r="D11" s="23">
        <v>1.61E-2</v>
      </c>
      <c r="E11" s="24">
        <f>ROUND(SUM($C$4*D11),0)</f>
        <v>0</v>
      </c>
      <c r="F11" s="25"/>
      <c r="G11" s="25"/>
      <c r="H11" s="26"/>
      <c r="I11" s="1"/>
      <c r="J11" s="21">
        <v>3350</v>
      </c>
      <c r="K11" s="22" t="s">
        <v>10</v>
      </c>
      <c r="L11" s="23">
        <v>1.4500000000000001E-2</v>
      </c>
      <c r="M11" s="24">
        <f t="shared" si="0"/>
        <v>0</v>
      </c>
      <c r="N11" s="1"/>
      <c r="O11" s="1"/>
    </row>
    <row r="12" spans="1:15" x14ac:dyDescent="0.25">
      <c r="A12" s="1"/>
      <c r="B12" s="21">
        <v>3610</v>
      </c>
      <c r="C12" s="22" t="s">
        <v>13</v>
      </c>
      <c r="D12" s="23">
        <v>1.2E-2</v>
      </c>
      <c r="E12" s="24">
        <f>ROUND(SUM($C$4*D12),0)</f>
        <v>0</v>
      </c>
      <c r="F12" s="25"/>
      <c r="G12" s="25"/>
      <c r="H12" s="26"/>
      <c r="I12" s="1"/>
      <c r="J12" s="21">
        <v>3520</v>
      </c>
      <c r="K12" s="22" t="s">
        <v>12</v>
      </c>
      <c r="L12" s="23">
        <v>1.61E-2</v>
      </c>
      <c r="M12" s="24">
        <f t="shared" si="0"/>
        <v>0</v>
      </c>
      <c r="N12" s="1"/>
      <c r="O12" s="1"/>
    </row>
    <row r="13" spans="1:15" x14ac:dyDescent="0.25">
      <c r="A13" s="1"/>
      <c r="B13" s="27">
        <v>3712</v>
      </c>
      <c r="C13" s="28" t="s">
        <v>14</v>
      </c>
      <c r="D13" s="29">
        <v>0.129</v>
      </c>
      <c r="E13" s="24">
        <f>ROUND(SUM($C$4*D13),0)</f>
        <v>0</v>
      </c>
      <c r="F13" s="25"/>
      <c r="G13" s="25"/>
      <c r="H13" s="26"/>
      <c r="I13" s="1"/>
      <c r="J13" s="27">
        <v>3620</v>
      </c>
      <c r="K13" s="22" t="s">
        <v>13</v>
      </c>
      <c r="L13" s="29">
        <v>1.2E-2</v>
      </c>
      <c r="M13" s="24">
        <f t="shared" si="0"/>
        <v>0</v>
      </c>
      <c r="N13" s="1"/>
      <c r="O13" s="1"/>
    </row>
    <row r="14" spans="1:15" x14ac:dyDescent="0.25">
      <c r="A14" s="1"/>
      <c r="B14" s="27">
        <v>3415</v>
      </c>
      <c r="C14" s="28" t="s">
        <v>39</v>
      </c>
      <c r="D14" s="29" t="s">
        <v>15</v>
      </c>
      <c r="E14" s="30">
        <f>SUM($C$4/1000*0.175)+($C$4/100*0.31)+27</f>
        <v>27</v>
      </c>
      <c r="F14" s="25"/>
      <c r="G14" s="25"/>
      <c r="H14" s="26"/>
      <c r="I14" s="1"/>
      <c r="J14" s="27">
        <v>3722</v>
      </c>
      <c r="K14" s="28" t="s">
        <v>14</v>
      </c>
      <c r="L14" s="29">
        <v>0.129</v>
      </c>
      <c r="M14" s="24">
        <f t="shared" si="0"/>
        <v>0</v>
      </c>
      <c r="N14" s="1"/>
      <c r="O14" s="1"/>
    </row>
    <row r="15" spans="1:15" x14ac:dyDescent="0.25">
      <c r="A15" s="1"/>
      <c r="B15" s="21">
        <v>3411</v>
      </c>
      <c r="C15" s="22" t="s">
        <v>16</v>
      </c>
      <c r="D15" s="31" t="s">
        <v>17</v>
      </c>
      <c r="E15" s="60">
        <f>7997*0.9</f>
        <v>7197.3</v>
      </c>
      <c r="F15" s="25"/>
      <c r="G15" s="32"/>
      <c r="H15" s="33"/>
      <c r="I15" s="10"/>
      <c r="J15" s="27">
        <v>3425</v>
      </c>
      <c r="K15" s="28" t="s">
        <v>39</v>
      </c>
      <c r="L15" s="29" t="s">
        <v>15</v>
      </c>
      <c r="M15" s="30">
        <f>ROUND(SUM($K$4/1000*0.175)+($K$4/100*0.31)+27,0)</f>
        <v>27</v>
      </c>
      <c r="N15" s="10"/>
      <c r="O15" s="10"/>
    </row>
    <row r="16" spans="1:15" ht="15.75" thickBot="1" x14ac:dyDescent="0.3">
      <c r="A16" s="1"/>
      <c r="B16" s="27">
        <v>3412</v>
      </c>
      <c r="C16" s="28" t="s">
        <v>18</v>
      </c>
      <c r="D16" s="34" t="s">
        <v>17</v>
      </c>
      <c r="E16" s="63">
        <f>315*0.9</f>
        <v>283.5</v>
      </c>
      <c r="F16" s="25"/>
      <c r="G16" s="32"/>
      <c r="H16" s="33"/>
      <c r="I16" s="10"/>
      <c r="J16" s="21">
        <v>3421</v>
      </c>
      <c r="K16" s="22" t="s">
        <v>19</v>
      </c>
      <c r="L16" s="31" t="s">
        <v>17</v>
      </c>
      <c r="M16" s="59"/>
      <c r="N16" s="10"/>
      <c r="O16" s="10"/>
    </row>
    <row r="17" spans="1:15" ht="15.75" thickBot="1" x14ac:dyDescent="0.3">
      <c r="A17" s="1"/>
      <c r="B17" s="80" t="s">
        <v>20</v>
      </c>
      <c r="C17" s="81"/>
      <c r="D17" s="81"/>
      <c r="E17" s="35">
        <f>SUM(E9:E16)</f>
        <v>7507.8</v>
      </c>
      <c r="F17" s="36"/>
      <c r="G17" s="36"/>
      <c r="H17" s="37"/>
      <c r="I17" s="10"/>
      <c r="J17" s="27">
        <v>3422</v>
      </c>
      <c r="K17" s="28" t="s">
        <v>21</v>
      </c>
      <c r="L17" s="34" t="s">
        <v>17</v>
      </c>
      <c r="M17" s="63"/>
      <c r="N17" s="38"/>
      <c r="O17" s="10"/>
    </row>
    <row r="18" spans="1:15" ht="17.25" customHeight="1" thickBot="1" x14ac:dyDescent="0.3">
      <c r="A18" s="1"/>
      <c r="B18" s="1"/>
      <c r="C18" s="1"/>
      <c r="D18" s="1"/>
      <c r="E18" s="4"/>
      <c r="F18" s="4"/>
      <c r="G18" s="4"/>
      <c r="H18" s="5"/>
      <c r="I18" s="1"/>
      <c r="J18" s="80" t="s">
        <v>20</v>
      </c>
      <c r="K18" s="81"/>
      <c r="L18" s="81"/>
      <c r="M18" s="35">
        <f>SUM(M9:M17)</f>
        <v>27</v>
      </c>
      <c r="N18" s="1"/>
      <c r="O18" s="10"/>
    </row>
    <row r="19" spans="1:15" x14ac:dyDescent="0.25">
      <c r="A19" s="1"/>
      <c r="B19" s="14" t="s">
        <v>22</v>
      </c>
      <c r="C19" s="1"/>
      <c r="D19" s="1"/>
      <c r="E19" s="4"/>
      <c r="F19" s="4"/>
      <c r="G19" s="4"/>
      <c r="H19" s="5"/>
      <c r="I19" s="1"/>
      <c r="J19" s="14" t="s">
        <v>22</v>
      </c>
      <c r="K19" s="1"/>
      <c r="L19" s="1"/>
      <c r="M19" s="4"/>
      <c r="N19" s="1"/>
      <c r="O19" s="1"/>
    </row>
    <row r="20" spans="1:15" ht="5.25" customHeight="1" x14ac:dyDescent="0.25">
      <c r="A20" s="1"/>
      <c r="B20" s="1"/>
      <c r="C20" s="1"/>
      <c r="D20" s="1"/>
      <c r="E20" s="4"/>
      <c r="F20" s="4"/>
      <c r="G20" s="4"/>
      <c r="H20" s="5"/>
      <c r="I20" s="12"/>
      <c r="J20" s="1"/>
      <c r="K20" s="1"/>
      <c r="L20" s="1"/>
      <c r="M20" s="4"/>
      <c r="N20" s="1"/>
      <c r="O20" s="1"/>
    </row>
    <row r="21" spans="1:15" ht="30" x14ac:dyDescent="0.25">
      <c r="A21" s="1"/>
      <c r="B21" s="39" t="s">
        <v>4</v>
      </c>
      <c r="C21" s="17" t="s">
        <v>5</v>
      </c>
      <c r="D21" s="40" t="s">
        <v>23</v>
      </c>
      <c r="E21" s="40" t="s">
        <v>24</v>
      </c>
      <c r="F21" s="40" t="s">
        <v>25</v>
      </c>
      <c r="G21" s="41"/>
      <c r="H21" s="42"/>
      <c r="I21" s="41"/>
      <c r="J21" s="39" t="s">
        <v>4</v>
      </c>
      <c r="K21" s="17" t="s">
        <v>5</v>
      </c>
      <c r="L21" s="40" t="s">
        <v>23</v>
      </c>
      <c r="M21" s="40" t="s">
        <v>24</v>
      </c>
      <c r="N21" s="40" t="s">
        <v>25</v>
      </c>
      <c r="O21" s="1"/>
    </row>
    <row r="22" spans="1:15" x14ac:dyDescent="0.25">
      <c r="A22" s="1"/>
      <c r="B22" s="43">
        <v>3411</v>
      </c>
      <c r="C22" s="44" t="s">
        <v>26</v>
      </c>
      <c r="D22" s="61">
        <v>7997</v>
      </c>
      <c r="E22" s="61">
        <v>17868</v>
      </c>
      <c r="F22" s="61">
        <v>26843</v>
      </c>
      <c r="G22" s="62"/>
      <c r="H22" s="46"/>
      <c r="I22" s="45"/>
      <c r="J22" s="43">
        <v>3421</v>
      </c>
      <c r="K22" s="44" t="s">
        <v>26</v>
      </c>
      <c r="L22" s="61">
        <v>7997</v>
      </c>
      <c r="M22" s="61">
        <v>17868</v>
      </c>
      <c r="N22" s="61">
        <v>26843</v>
      </c>
      <c r="O22" s="1"/>
    </row>
    <row r="23" spans="1:15" x14ac:dyDescent="0.25">
      <c r="A23" s="1"/>
      <c r="B23" s="43">
        <v>3411</v>
      </c>
      <c r="C23" s="44" t="s">
        <v>27</v>
      </c>
      <c r="D23" s="61">
        <v>6731</v>
      </c>
      <c r="E23" s="61">
        <v>13462</v>
      </c>
      <c r="F23" s="61">
        <v>19049</v>
      </c>
      <c r="G23" s="62"/>
      <c r="H23" s="46"/>
      <c r="I23" s="45"/>
      <c r="J23" s="43">
        <v>3421</v>
      </c>
      <c r="K23" s="44" t="s">
        <v>27</v>
      </c>
      <c r="L23" s="61">
        <v>6731</v>
      </c>
      <c r="M23" s="61">
        <v>13462</v>
      </c>
      <c r="N23" s="61">
        <v>19049</v>
      </c>
      <c r="O23" s="1"/>
    </row>
    <row r="24" spans="1:15" x14ac:dyDescent="0.25">
      <c r="A24" s="1"/>
      <c r="B24" s="43">
        <v>3412</v>
      </c>
      <c r="C24" s="44" t="s">
        <v>28</v>
      </c>
      <c r="D24" s="64">
        <v>315</v>
      </c>
      <c r="E24" s="64">
        <v>1356</v>
      </c>
      <c r="F24" s="64">
        <v>2075</v>
      </c>
      <c r="G24" s="45"/>
      <c r="H24" s="46"/>
      <c r="I24" s="45"/>
      <c r="J24" s="43">
        <v>3422</v>
      </c>
      <c r="K24" s="44" t="s">
        <v>28</v>
      </c>
      <c r="L24" s="64">
        <v>315</v>
      </c>
      <c r="M24" s="64">
        <v>1356</v>
      </c>
      <c r="N24" s="64">
        <v>2075</v>
      </c>
      <c r="O24" s="1"/>
    </row>
    <row r="25" spans="1:15" x14ac:dyDescent="0.25">
      <c r="A25" s="1"/>
      <c r="B25" s="48"/>
      <c r="C25" s="49"/>
      <c r="D25" s="45"/>
      <c r="E25" s="45"/>
      <c r="F25" s="47"/>
      <c r="G25" s="47"/>
      <c r="H25" s="46"/>
      <c r="I25" s="47"/>
      <c r="J25" s="48"/>
      <c r="K25" s="49"/>
      <c r="L25" s="45"/>
      <c r="M25" s="45"/>
      <c r="N25" s="47"/>
      <c r="O25" s="1"/>
    </row>
    <row r="26" spans="1:15" ht="9.75" customHeight="1" x14ac:dyDescent="0.25">
      <c r="A26" s="50"/>
      <c r="B26" s="51"/>
      <c r="C26" s="52"/>
      <c r="D26" s="46"/>
      <c r="E26" s="46"/>
      <c r="F26" s="46"/>
      <c r="G26" s="46"/>
      <c r="H26" s="46"/>
      <c r="I26" s="46"/>
      <c r="J26" s="51"/>
      <c r="K26" s="52"/>
      <c r="L26" s="46"/>
      <c r="M26" s="46"/>
      <c r="N26" s="46"/>
      <c r="O26" s="53"/>
    </row>
    <row r="27" spans="1:15" ht="8.25" customHeight="1" x14ac:dyDescent="0.25">
      <c r="A27" s="1"/>
      <c r="B27" s="1"/>
      <c r="C27" s="1"/>
      <c r="D27" s="4"/>
      <c r="E27" s="1"/>
      <c r="F27" s="1"/>
      <c r="G27" s="1"/>
      <c r="H27" s="50"/>
      <c r="I27" s="12"/>
      <c r="J27" s="1"/>
      <c r="K27" s="1"/>
      <c r="L27" s="1"/>
      <c r="M27" s="1"/>
      <c r="N27" s="1"/>
      <c r="O27" s="1"/>
    </row>
    <row r="28" spans="1:15" ht="21.75" thickBot="1" x14ac:dyDescent="0.4">
      <c r="A28" s="1"/>
      <c r="B28" s="2" t="s">
        <v>29</v>
      </c>
      <c r="C28" s="3"/>
      <c r="D28" s="1"/>
      <c r="E28" s="4"/>
      <c r="F28" s="4"/>
      <c r="G28" s="1"/>
      <c r="H28" s="50"/>
      <c r="I28" s="1"/>
      <c r="J28" s="2" t="s">
        <v>30</v>
      </c>
      <c r="K28" s="3"/>
      <c r="L28" s="1"/>
      <c r="M28" s="4"/>
      <c r="N28" s="4"/>
      <c r="O28" s="1"/>
    </row>
    <row r="29" spans="1:15" ht="15.75" thickBot="1" x14ac:dyDescent="0.3">
      <c r="A29" s="1"/>
      <c r="B29" s="6" t="s">
        <v>2</v>
      </c>
      <c r="C29" s="7">
        <v>1220272</v>
      </c>
      <c r="D29" s="1"/>
      <c r="E29" s="4">
        <f>+C29+E38</f>
        <v>1321066</v>
      </c>
      <c r="F29" s="4"/>
      <c r="G29" s="1"/>
      <c r="H29" s="50"/>
      <c r="I29" s="1"/>
      <c r="J29" s="6" t="s">
        <v>2</v>
      </c>
      <c r="K29" s="7">
        <v>187500</v>
      </c>
      <c r="L29" s="1"/>
      <c r="M29" s="4"/>
      <c r="N29" s="4"/>
      <c r="O29" s="10"/>
    </row>
    <row r="30" spans="1:15" ht="4.5" customHeight="1" x14ac:dyDescent="0.25">
      <c r="A30" s="1"/>
      <c r="B30" s="1"/>
      <c r="C30" s="1"/>
      <c r="D30" s="1"/>
      <c r="E30" s="4"/>
      <c r="F30" s="4"/>
      <c r="G30" s="4"/>
      <c r="H30" s="5"/>
      <c r="I30" s="1"/>
      <c r="J30" s="1"/>
      <c r="K30" s="1"/>
      <c r="L30" s="1"/>
      <c r="M30" s="4"/>
      <c r="N30" s="4"/>
      <c r="O30" s="1"/>
    </row>
    <row r="31" spans="1:15" x14ac:dyDescent="0.25">
      <c r="A31" s="1"/>
      <c r="B31" s="14" t="s">
        <v>3</v>
      </c>
      <c r="C31" s="1"/>
      <c r="D31" s="15"/>
      <c r="E31" s="4"/>
      <c r="F31" s="4"/>
      <c r="G31" s="4"/>
      <c r="H31" s="5"/>
      <c r="I31" s="1"/>
      <c r="J31" s="14" t="s">
        <v>3</v>
      </c>
      <c r="K31" s="1"/>
      <c r="L31" s="15"/>
      <c r="M31" s="4"/>
      <c r="N31" s="4"/>
      <c r="O31" s="1"/>
    </row>
    <row r="32" spans="1:15" x14ac:dyDescent="0.25">
      <c r="A32" s="1"/>
      <c r="B32" s="1"/>
      <c r="C32" s="1"/>
      <c r="D32" s="16"/>
      <c r="E32" s="4"/>
      <c r="F32" s="4"/>
      <c r="G32" s="4"/>
      <c r="H32" s="5"/>
      <c r="I32" s="1"/>
      <c r="J32" s="1"/>
      <c r="K32" s="1"/>
      <c r="L32" s="16"/>
      <c r="M32" s="4"/>
      <c r="N32" s="4"/>
      <c r="O32" s="1"/>
    </row>
    <row r="33" spans="1:15" x14ac:dyDescent="0.25">
      <c r="A33" s="1"/>
      <c r="B33" s="17" t="s">
        <v>4</v>
      </c>
      <c r="C33" s="17" t="s">
        <v>5</v>
      </c>
      <c r="D33" s="17" t="s">
        <v>6</v>
      </c>
      <c r="E33" s="18" t="s">
        <v>7</v>
      </c>
      <c r="F33" s="19"/>
      <c r="G33" s="4"/>
      <c r="H33" s="5"/>
      <c r="I33" s="1"/>
      <c r="J33" s="17" t="s">
        <v>4</v>
      </c>
      <c r="K33" s="17" t="s">
        <v>5</v>
      </c>
      <c r="L33" s="17" t="s">
        <v>6</v>
      </c>
      <c r="M33" s="18" t="s">
        <v>7</v>
      </c>
      <c r="N33" s="19"/>
      <c r="O33" s="1"/>
    </row>
    <row r="34" spans="1:15" x14ac:dyDescent="0.25">
      <c r="A34" s="1"/>
      <c r="B34" s="21">
        <v>3140</v>
      </c>
      <c r="C34" s="22" t="s">
        <v>8</v>
      </c>
      <c r="D34" s="54">
        <v>0.04</v>
      </c>
      <c r="E34" s="24">
        <f>ROUND((SUM($C$29*D34)),0)</f>
        <v>48811</v>
      </c>
      <c r="F34" s="25"/>
      <c r="G34" s="4"/>
      <c r="H34" s="5"/>
      <c r="I34" s="1"/>
      <c r="J34" s="21">
        <v>3220</v>
      </c>
      <c r="K34" s="22" t="s">
        <v>31</v>
      </c>
      <c r="L34" s="54">
        <v>3.7499999999999999E-2</v>
      </c>
      <c r="M34" s="24">
        <f>ROUND((SUM($K$29*L34)),0)</f>
        <v>7031</v>
      </c>
      <c r="N34" s="25"/>
      <c r="O34" s="1"/>
    </row>
    <row r="35" spans="1:15" x14ac:dyDescent="0.25">
      <c r="A35" s="1"/>
      <c r="B35" s="21">
        <v>3340</v>
      </c>
      <c r="C35" s="22" t="s">
        <v>10</v>
      </c>
      <c r="D35" s="54">
        <v>1.4500000000000001E-2</v>
      </c>
      <c r="E35" s="24">
        <f>ROUND(SUM($C$29*D35),0)</f>
        <v>17694</v>
      </c>
      <c r="F35" s="25"/>
      <c r="G35" s="4"/>
      <c r="H35" s="5"/>
      <c r="I35" s="1"/>
      <c r="J35" s="21">
        <v>3350</v>
      </c>
      <c r="K35" s="22" t="s">
        <v>10</v>
      </c>
      <c r="L35" s="54">
        <v>1.4500000000000001E-2</v>
      </c>
      <c r="M35" s="24">
        <f>ROUND((SUM($K$29*L35)),0)</f>
        <v>2719</v>
      </c>
      <c r="N35" s="25"/>
      <c r="O35" s="1"/>
    </row>
    <row r="36" spans="1:15" x14ac:dyDescent="0.25">
      <c r="A36" s="1"/>
      <c r="B36" s="21">
        <v>3510</v>
      </c>
      <c r="C36" s="22" t="s">
        <v>12</v>
      </c>
      <c r="D36" s="54">
        <v>1.61E-2</v>
      </c>
      <c r="E36" s="24">
        <f>ROUND(SUM($C$29*D36),0)</f>
        <v>19646</v>
      </c>
      <c r="F36" s="25"/>
      <c r="G36" s="4"/>
      <c r="H36" s="5"/>
      <c r="I36" s="1"/>
      <c r="J36" s="21">
        <v>3520</v>
      </c>
      <c r="K36" s="22" t="s">
        <v>12</v>
      </c>
      <c r="L36" s="54">
        <v>1.61E-2</v>
      </c>
      <c r="M36" s="24">
        <f>ROUND((SUM($K$29*L36)),0)</f>
        <v>3019</v>
      </c>
      <c r="N36" s="25"/>
      <c r="O36" s="1"/>
    </row>
    <row r="37" spans="1:15" ht="15.75" thickBot="1" x14ac:dyDescent="0.3">
      <c r="A37" s="1"/>
      <c r="B37" s="21">
        <v>3610</v>
      </c>
      <c r="C37" s="22" t="s">
        <v>13</v>
      </c>
      <c r="D37" s="54">
        <v>1.2E-2</v>
      </c>
      <c r="E37" s="24">
        <f>ROUND(SUM($C$29*D37),0)</f>
        <v>14643</v>
      </c>
      <c r="F37" s="25"/>
      <c r="G37" s="4"/>
      <c r="H37" s="5"/>
      <c r="I37" s="1"/>
      <c r="J37" s="21">
        <v>3620</v>
      </c>
      <c r="K37" s="22" t="s">
        <v>13</v>
      </c>
      <c r="L37" s="54">
        <v>1.2E-2</v>
      </c>
      <c r="M37" s="24">
        <f>ROUND((SUM($K$29*L37)),0)</f>
        <v>2250</v>
      </c>
      <c r="N37" s="25"/>
      <c r="O37" s="1"/>
    </row>
    <row r="38" spans="1:15" ht="15.75" thickBot="1" x14ac:dyDescent="0.3">
      <c r="A38" s="1"/>
      <c r="B38" s="80" t="s">
        <v>32</v>
      </c>
      <c r="C38" s="81"/>
      <c r="D38" s="81"/>
      <c r="E38" s="35">
        <f>SUM(E34:E37)</f>
        <v>100794</v>
      </c>
      <c r="F38" s="36"/>
      <c r="G38" s="4"/>
      <c r="H38" s="5"/>
      <c r="I38" s="1"/>
      <c r="J38" s="80" t="s">
        <v>32</v>
      </c>
      <c r="K38" s="81"/>
      <c r="L38" s="81"/>
      <c r="M38" s="35">
        <f>SUM(M34:M37)</f>
        <v>15019</v>
      </c>
      <c r="N38" s="36"/>
      <c r="O38" s="1"/>
    </row>
    <row r="39" spans="1:15" x14ac:dyDescent="0.25">
      <c r="A39" s="1"/>
      <c r="B39" s="1"/>
      <c r="C39" s="1"/>
      <c r="D39" s="1"/>
      <c r="E39" s="4"/>
      <c r="F39" s="4"/>
      <c r="G39" s="4"/>
      <c r="H39" s="5"/>
      <c r="I39" s="1"/>
      <c r="J39" s="1"/>
      <c r="K39" s="1"/>
      <c r="L39" s="1"/>
      <c r="M39" s="1"/>
      <c r="N39" s="1"/>
      <c r="O39" s="1"/>
    </row>
    <row r="40" spans="1:15" x14ac:dyDescent="0.25">
      <c r="A40" s="55" t="s">
        <v>53</v>
      </c>
      <c r="B40" s="55"/>
      <c r="C40" s="55"/>
      <c r="D40" s="55"/>
      <c r="E40" s="56"/>
      <c r="F40" s="56"/>
      <c r="G40" s="56"/>
      <c r="H40" s="57"/>
      <c r="I40" s="55"/>
      <c r="J40" s="55"/>
      <c r="K40" s="55"/>
      <c r="L40" s="55"/>
      <c r="M40" s="55"/>
      <c r="N40" s="55"/>
      <c r="O40" s="55"/>
    </row>
  </sheetData>
  <mergeCells count="5">
    <mergeCell ref="A1:N1"/>
    <mergeCell ref="B17:D17"/>
    <mergeCell ref="J18:L18"/>
    <mergeCell ref="B38:D38"/>
    <mergeCell ref="J38:L38"/>
  </mergeCells>
  <pageMargins left="0.7" right="0.7" top="0.5" bottom="0.5" header="0.3" footer="0.3"/>
  <pageSetup scale="90" orientation="landscape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40"/>
  <sheetViews>
    <sheetView workbookViewId="0">
      <selection activeCell="L9" sqref="L9:L13"/>
    </sheetView>
  </sheetViews>
  <sheetFormatPr defaultRowHeight="15" x14ac:dyDescent="0.25"/>
  <cols>
    <col min="1" max="1" width="4.28515625" customWidth="1"/>
    <col min="3" max="3" width="17.7109375" customWidth="1"/>
    <col min="4" max="4" width="11.42578125" customWidth="1"/>
    <col min="5" max="5" width="11.140625" bestFit="1" customWidth="1"/>
    <col min="7" max="7" width="1.7109375" customWidth="1"/>
    <col min="8" max="8" width="2.42578125" customWidth="1"/>
    <col min="9" max="9" width="2.140625" customWidth="1"/>
    <col min="11" max="11" width="18.7109375" customWidth="1"/>
    <col min="12" max="12" width="11.5703125" customWidth="1"/>
    <col min="13" max="13" width="11.5703125" bestFit="1" customWidth="1"/>
  </cols>
  <sheetData>
    <row r="1" spans="1:15" ht="26.25" x14ac:dyDescent="0.4">
      <c r="A1" s="82" t="s">
        <v>33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</row>
    <row r="2" spans="1:15" ht="8.25" customHeight="1" thickBot="1" x14ac:dyDescent="0.3"/>
    <row r="3" spans="1:15" ht="32.25" thickBot="1" x14ac:dyDescent="0.4">
      <c r="A3" s="1"/>
      <c r="B3" s="65" t="s">
        <v>0</v>
      </c>
      <c r="C3" s="3"/>
      <c r="D3" s="1"/>
      <c r="E3" s="66" t="s">
        <v>52</v>
      </c>
      <c r="F3" s="4"/>
      <c r="G3" s="4"/>
      <c r="H3" s="5"/>
      <c r="I3" s="1"/>
      <c r="J3" s="65" t="s">
        <v>1</v>
      </c>
      <c r="K3" s="1"/>
      <c r="L3" s="1"/>
      <c r="M3" s="66" t="s">
        <v>52</v>
      </c>
      <c r="N3" s="1"/>
      <c r="O3" s="1"/>
    </row>
    <row r="4" spans="1:15" ht="15.75" thickBot="1" x14ac:dyDescent="0.3">
      <c r="A4" s="1"/>
      <c r="B4" s="6" t="s">
        <v>2</v>
      </c>
      <c r="C4" s="7"/>
      <c r="D4" s="1"/>
      <c r="E4" s="67">
        <f>ROUND(+C4*1.0017,0)</f>
        <v>0</v>
      </c>
      <c r="F4" s="4"/>
      <c r="G4" s="8"/>
      <c r="H4" s="9"/>
      <c r="I4" s="10"/>
      <c r="J4" s="6" t="s">
        <v>2</v>
      </c>
      <c r="K4" s="11"/>
      <c r="L4" s="4"/>
      <c r="M4" s="68">
        <f>ROUND((K4*1.0017),0)</f>
        <v>0</v>
      </c>
      <c r="N4" s="10"/>
      <c r="O4" s="10"/>
    </row>
    <row r="5" spans="1:15" ht="8.25" customHeight="1" x14ac:dyDescent="0.25">
      <c r="A5" s="1"/>
      <c r="B5" s="1"/>
      <c r="C5" s="1"/>
      <c r="D5" s="1"/>
      <c r="E5" s="4"/>
      <c r="F5" s="4"/>
      <c r="G5" s="4"/>
      <c r="H5" s="5"/>
      <c r="I5" s="1"/>
      <c r="J5" s="1"/>
      <c r="K5" s="12"/>
      <c r="L5" s="13"/>
      <c r="M5" s="4"/>
      <c r="N5" s="1"/>
      <c r="O5" s="1"/>
    </row>
    <row r="6" spans="1:15" x14ac:dyDescent="0.25">
      <c r="A6" s="1"/>
      <c r="B6" s="14" t="s">
        <v>3</v>
      </c>
      <c r="C6" s="1"/>
      <c r="D6" s="15"/>
      <c r="E6" s="4"/>
      <c r="F6" s="4"/>
      <c r="G6" s="4"/>
      <c r="H6" s="5"/>
      <c r="I6" s="1"/>
      <c r="J6" s="14" t="s">
        <v>3</v>
      </c>
      <c r="K6" s="1"/>
      <c r="L6" s="15"/>
      <c r="M6" s="4"/>
      <c r="N6" s="1"/>
      <c r="O6" s="1"/>
    </row>
    <row r="7" spans="1:15" ht="4.5" customHeight="1" x14ac:dyDescent="0.25">
      <c r="A7" s="1"/>
      <c r="B7" s="1"/>
      <c r="C7" s="1"/>
      <c r="D7" s="16"/>
      <c r="E7" s="4"/>
      <c r="F7" s="4"/>
      <c r="G7" s="4"/>
      <c r="H7" s="5"/>
      <c r="I7" s="1"/>
      <c r="J7" s="1"/>
      <c r="K7" s="1"/>
      <c r="L7" s="16"/>
      <c r="M7" s="4"/>
      <c r="N7" s="1"/>
      <c r="O7" s="1"/>
    </row>
    <row r="8" spans="1:15" x14ac:dyDescent="0.25">
      <c r="A8" s="1"/>
      <c r="B8" s="17" t="s">
        <v>4</v>
      </c>
      <c r="C8" s="17" t="s">
        <v>5</v>
      </c>
      <c r="D8" s="17" t="s">
        <v>6</v>
      </c>
      <c r="E8" s="18" t="s">
        <v>7</v>
      </c>
      <c r="F8" s="19"/>
      <c r="G8" s="19"/>
      <c r="H8" s="20"/>
      <c r="I8" s="1"/>
      <c r="J8" s="17" t="s">
        <v>4</v>
      </c>
      <c r="K8" s="17" t="s">
        <v>5</v>
      </c>
      <c r="L8" s="17" t="s">
        <v>6</v>
      </c>
      <c r="M8" s="18" t="s">
        <v>7</v>
      </c>
      <c r="N8" s="1"/>
      <c r="O8" s="1"/>
    </row>
    <row r="9" spans="1:15" x14ac:dyDescent="0.25">
      <c r="A9" s="1"/>
      <c r="B9" s="21">
        <v>3110</v>
      </c>
      <c r="C9" s="22" t="s">
        <v>8</v>
      </c>
      <c r="D9" s="23">
        <v>8.2500000000000004E-2</v>
      </c>
      <c r="E9" s="24">
        <f>SUM($C$4*D9)</f>
        <v>0</v>
      </c>
      <c r="F9" s="25"/>
      <c r="G9" s="25"/>
      <c r="H9" s="26"/>
      <c r="I9" s="1"/>
      <c r="J9" s="21">
        <v>3220</v>
      </c>
      <c r="K9" s="22" t="s">
        <v>9</v>
      </c>
      <c r="L9" s="58">
        <v>0.10707</v>
      </c>
      <c r="M9" s="24">
        <f t="shared" ref="M9:M14" si="0">SUM($K$4*L9)</f>
        <v>0</v>
      </c>
      <c r="N9" s="1"/>
      <c r="O9" s="1"/>
    </row>
    <row r="10" spans="1:15" x14ac:dyDescent="0.25">
      <c r="A10" s="1"/>
      <c r="B10" s="21">
        <v>3340</v>
      </c>
      <c r="C10" s="22" t="s">
        <v>10</v>
      </c>
      <c r="D10" s="23">
        <v>1.4500000000000001E-2</v>
      </c>
      <c r="E10" s="24">
        <f>SUM($C$4*D10)</f>
        <v>0</v>
      </c>
      <c r="F10" s="25"/>
      <c r="G10" s="25"/>
      <c r="H10" s="26"/>
      <c r="I10" s="1"/>
      <c r="J10" s="21">
        <v>3320</v>
      </c>
      <c r="K10" s="22" t="s">
        <v>11</v>
      </c>
      <c r="L10" s="23">
        <v>6.2E-2</v>
      </c>
      <c r="M10" s="24">
        <f t="shared" si="0"/>
        <v>0</v>
      </c>
      <c r="N10" s="1"/>
      <c r="O10" s="1"/>
    </row>
    <row r="11" spans="1:15" x14ac:dyDescent="0.25">
      <c r="A11" s="1"/>
      <c r="B11" s="21">
        <v>3510</v>
      </c>
      <c r="C11" s="22" t="s">
        <v>12</v>
      </c>
      <c r="D11" s="23">
        <v>7.1999999999999998E-3</v>
      </c>
      <c r="E11" s="24">
        <f>SUM($C$4*D11)</f>
        <v>0</v>
      </c>
      <c r="F11" s="25"/>
      <c r="G11" s="25"/>
      <c r="H11" s="26"/>
      <c r="I11" s="1"/>
      <c r="J11" s="21">
        <v>3350</v>
      </c>
      <c r="K11" s="22" t="s">
        <v>10</v>
      </c>
      <c r="L11" s="23">
        <v>1.4500000000000001E-2</v>
      </c>
      <c r="M11" s="24">
        <f t="shared" si="0"/>
        <v>0</v>
      </c>
      <c r="N11" s="1"/>
      <c r="O11" s="1"/>
    </row>
    <row r="12" spans="1:15" x14ac:dyDescent="0.25">
      <c r="A12" s="1"/>
      <c r="B12" s="21">
        <v>3610</v>
      </c>
      <c r="C12" s="22" t="s">
        <v>13</v>
      </c>
      <c r="D12" s="23">
        <v>1.2E-2</v>
      </c>
      <c r="E12" s="24">
        <f>SUM($C$4*D12)</f>
        <v>0</v>
      </c>
      <c r="F12" s="25"/>
      <c r="G12" s="25"/>
      <c r="H12" s="26"/>
      <c r="I12" s="1"/>
      <c r="J12" s="21">
        <v>3520</v>
      </c>
      <c r="K12" s="22" t="s">
        <v>12</v>
      </c>
      <c r="L12" s="23">
        <v>7.1999999999999998E-3</v>
      </c>
      <c r="M12" s="24">
        <f t="shared" si="0"/>
        <v>0</v>
      </c>
      <c r="N12" s="1"/>
      <c r="O12" s="1"/>
    </row>
    <row r="13" spans="1:15" x14ac:dyDescent="0.25">
      <c r="A13" s="1"/>
      <c r="B13" s="27">
        <v>3712</v>
      </c>
      <c r="C13" s="28" t="s">
        <v>14</v>
      </c>
      <c r="D13" s="29">
        <v>0.125</v>
      </c>
      <c r="E13" s="30">
        <f>SUM($C$4*D13)</f>
        <v>0</v>
      </c>
      <c r="F13" s="25"/>
      <c r="G13" s="25"/>
      <c r="H13" s="26"/>
      <c r="I13" s="1"/>
      <c r="J13" s="27">
        <v>3620</v>
      </c>
      <c r="K13" s="22" t="s">
        <v>13</v>
      </c>
      <c r="L13" s="29">
        <v>1.2E-2</v>
      </c>
      <c r="M13" s="30">
        <f t="shared" si="0"/>
        <v>0</v>
      </c>
      <c r="N13" s="1"/>
      <c r="O13" s="1"/>
    </row>
    <row r="14" spans="1:15" x14ac:dyDescent="0.25">
      <c r="A14" s="1"/>
      <c r="B14" s="27">
        <v>3415</v>
      </c>
      <c r="C14" s="28" t="s">
        <v>39</v>
      </c>
      <c r="D14" s="29" t="s">
        <v>15</v>
      </c>
      <c r="E14" s="30">
        <f>SUM($C$4/1000*0.175)+($C$4/100*0.31)+27</f>
        <v>27</v>
      </c>
      <c r="F14" s="25"/>
      <c r="G14" s="25"/>
      <c r="H14" s="26"/>
      <c r="I14" s="1"/>
      <c r="J14" s="27">
        <v>3722</v>
      </c>
      <c r="K14" s="28" t="s">
        <v>14</v>
      </c>
      <c r="L14" s="29">
        <v>0.125</v>
      </c>
      <c r="M14" s="30">
        <f t="shared" si="0"/>
        <v>0</v>
      </c>
      <c r="N14" s="1"/>
      <c r="O14" s="1"/>
    </row>
    <row r="15" spans="1:15" x14ac:dyDescent="0.25">
      <c r="A15" s="1"/>
      <c r="B15" s="21">
        <v>3411</v>
      </c>
      <c r="C15" s="22" t="s">
        <v>16</v>
      </c>
      <c r="D15" s="31" t="s">
        <v>17</v>
      </c>
      <c r="E15" s="60"/>
      <c r="F15" s="25"/>
      <c r="G15" s="32"/>
      <c r="H15" s="33"/>
      <c r="I15" s="10"/>
      <c r="J15" s="27">
        <v>3425</v>
      </c>
      <c r="K15" s="28" t="s">
        <v>39</v>
      </c>
      <c r="L15" s="29" t="s">
        <v>15</v>
      </c>
      <c r="M15" s="30">
        <f>SUM($K$4/1000*0.175)+($K$4/100*0.31)+27</f>
        <v>27</v>
      </c>
      <c r="N15" s="10"/>
      <c r="O15" s="10"/>
    </row>
    <row r="16" spans="1:15" ht="15.75" thickBot="1" x14ac:dyDescent="0.3">
      <c r="A16" s="1"/>
      <c r="B16" s="27">
        <v>3412</v>
      </c>
      <c r="C16" s="28" t="s">
        <v>18</v>
      </c>
      <c r="D16" s="34" t="s">
        <v>17</v>
      </c>
      <c r="E16" s="63"/>
      <c r="F16" s="25"/>
      <c r="G16" s="32"/>
      <c r="H16" s="33"/>
      <c r="I16" s="10"/>
      <c r="J16" s="21">
        <v>3421</v>
      </c>
      <c r="K16" s="22" t="s">
        <v>19</v>
      </c>
      <c r="L16" s="31" t="s">
        <v>17</v>
      </c>
      <c r="M16" s="59"/>
      <c r="N16" s="10"/>
      <c r="O16" s="10"/>
    </row>
    <row r="17" spans="1:15" ht="15.75" thickBot="1" x14ac:dyDescent="0.3">
      <c r="A17" s="1"/>
      <c r="B17" s="80" t="s">
        <v>20</v>
      </c>
      <c r="C17" s="81"/>
      <c r="D17" s="81"/>
      <c r="E17" s="35">
        <f>SUM(E9:E16)</f>
        <v>27</v>
      </c>
      <c r="F17" s="36"/>
      <c r="G17" s="36"/>
      <c r="H17" s="37"/>
      <c r="I17" s="10"/>
      <c r="J17" s="27">
        <v>3422</v>
      </c>
      <c r="K17" s="28" t="s">
        <v>21</v>
      </c>
      <c r="L17" s="34" t="s">
        <v>17</v>
      </c>
      <c r="M17" s="63"/>
      <c r="N17" s="38"/>
      <c r="O17" s="10"/>
    </row>
    <row r="18" spans="1:15" ht="17.25" customHeight="1" thickBot="1" x14ac:dyDescent="0.3">
      <c r="A18" s="1"/>
      <c r="B18" s="1"/>
      <c r="C18" s="1"/>
      <c r="D18" s="1"/>
      <c r="E18" s="4"/>
      <c r="F18" s="4"/>
      <c r="G18" s="4"/>
      <c r="H18" s="5"/>
      <c r="I18" s="1"/>
      <c r="J18" s="80" t="s">
        <v>20</v>
      </c>
      <c r="K18" s="81"/>
      <c r="L18" s="81"/>
      <c r="M18" s="35">
        <f>SUM(M9:M17)</f>
        <v>27</v>
      </c>
      <c r="N18" s="1"/>
      <c r="O18" s="10"/>
    </row>
    <row r="19" spans="1:15" x14ac:dyDescent="0.25">
      <c r="A19" s="1"/>
      <c r="B19" s="14" t="s">
        <v>22</v>
      </c>
      <c r="C19" s="1"/>
      <c r="D19" s="1"/>
      <c r="E19" s="4"/>
      <c r="F19" s="4"/>
      <c r="G19" s="4"/>
      <c r="H19" s="5"/>
      <c r="I19" s="1"/>
      <c r="J19" s="14" t="s">
        <v>22</v>
      </c>
      <c r="K19" s="1"/>
      <c r="L19" s="1"/>
      <c r="M19" s="4"/>
      <c r="N19" s="1"/>
      <c r="O19" s="1"/>
    </row>
    <row r="20" spans="1:15" ht="5.25" customHeight="1" x14ac:dyDescent="0.25">
      <c r="A20" s="1"/>
      <c r="B20" s="1"/>
      <c r="C20" s="1"/>
      <c r="D20" s="1"/>
      <c r="E20" s="4"/>
      <c r="F20" s="4"/>
      <c r="G20" s="4"/>
      <c r="H20" s="5"/>
      <c r="I20" s="12"/>
      <c r="J20" s="1"/>
      <c r="K20" s="1"/>
      <c r="L20" s="1"/>
      <c r="M20" s="4"/>
      <c r="N20" s="1"/>
      <c r="O20" s="1"/>
    </row>
    <row r="21" spans="1:15" ht="30" x14ac:dyDescent="0.25">
      <c r="A21" s="1"/>
      <c r="B21" s="39" t="s">
        <v>4</v>
      </c>
      <c r="C21" s="17" t="s">
        <v>5</v>
      </c>
      <c r="D21" s="40" t="s">
        <v>23</v>
      </c>
      <c r="E21" s="40" t="s">
        <v>24</v>
      </c>
      <c r="F21" s="40" t="s">
        <v>25</v>
      </c>
      <c r="G21" s="41"/>
      <c r="H21" s="42"/>
      <c r="I21" s="41"/>
      <c r="J21" s="39" t="s">
        <v>4</v>
      </c>
      <c r="K21" s="17" t="s">
        <v>5</v>
      </c>
      <c r="L21" s="40" t="s">
        <v>23</v>
      </c>
      <c r="M21" s="40" t="s">
        <v>24</v>
      </c>
      <c r="N21" s="40" t="s">
        <v>25</v>
      </c>
      <c r="O21" s="1"/>
    </row>
    <row r="22" spans="1:15" x14ac:dyDescent="0.25">
      <c r="A22" s="1"/>
      <c r="B22" s="43">
        <v>3411</v>
      </c>
      <c r="C22" s="44" t="s">
        <v>26</v>
      </c>
      <c r="D22" s="61">
        <v>7997</v>
      </c>
      <c r="E22" s="61">
        <v>17868</v>
      </c>
      <c r="F22" s="61">
        <v>26843</v>
      </c>
      <c r="G22" s="62"/>
      <c r="H22" s="46"/>
      <c r="I22" s="45"/>
      <c r="J22" s="43">
        <v>3421</v>
      </c>
      <c r="K22" s="44" t="s">
        <v>26</v>
      </c>
      <c r="L22" s="61">
        <v>7997</v>
      </c>
      <c r="M22" s="61">
        <v>17868</v>
      </c>
      <c r="N22" s="61">
        <v>26843</v>
      </c>
      <c r="O22" s="1"/>
    </row>
    <row r="23" spans="1:15" x14ac:dyDescent="0.25">
      <c r="A23" s="1"/>
      <c r="B23" s="43">
        <v>3411</v>
      </c>
      <c r="C23" s="44" t="s">
        <v>27</v>
      </c>
      <c r="D23" s="61">
        <v>6731</v>
      </c>
      <c r="E23" s="61">
        <v>13462</v>
      </c>
      <c r="F23" s="61">
        <v>19049</v>
      </c>
      <c r="G23" s="62"/>
      <c r="H23" s="46"/>
      <c r="I23" s="45"/>
      <c r="J23" s="43">
        <v>3421</v>
      </c>
      <c r="K23" s="44" t="s">
        <v>27</v>
      </c>
      <c r="L23" s="61">
        <v>6731</v>
      </c>
      <c r="M23" s="61">
        <v>13462</v>
      </c>
      <c r="N23" s="61">
        <v>19049</v>
      </c>
      <c r="O23" s="1"/>
    </row>
    <row r="24" spans="1:15" x14ac:dyDescent="0.25">
      <c r="A24" s="1"/>
      <c r="B24" s="43">
        <v>3412</v>
      </c>
      <c r="C24" s="44" t="s">
        <v>28</v>
      </c>
      <c r="D24" s="64">
        <v>315</v>
      </c>
      <c r="E24" s="64">
        <v>1356</v>
      </c>
      <c r="F24" s="64">
        <v>2075</v>
      </c>
      <c r="G24" s="45"/>
      <c r="H24" s="46"/>
      <c r="I24" s="45"/>
      <c r="J24" s="43">
        <v>3422</v>
      </c>
      <c r="K24" s="44" t="s">
        <v>28</v>
      </c>
      <c r="L24" s="64">
        <v>315</v>
      </c>
      <c r="M24" s="64">
        <v>1356</v>
      </c>
      <c r="N24" s="64">
        <v>2075</v>
      </c>
      <c r="O24" s="1"/>
    </row>
    <row r="25" spans="1:15" x14ac:dyDescent="0.25">
      <c r="A25" s="1"/>
      <c r="B25" s="48"/>
      <c r="C25" s="49"/>
      <c r="D25" s="45"/>
      <c r="E25" s="45"/>
      <c r="F25" s="47"/>
      <c r="G25" s="47"/>
      <c r="H25" s="46"/>
      <c r="I25" s="47"/>
      <c r="J25" s="48"/>
      <c r="K25" s="49"/>
      <c r="L25" s="45"/>
      <c r="M25" s="45"/>
      <c r="N25" s="47"/>
      <c r="O25" s="1"/>
    </row>
    <row r="26" spans="1:15" ht="9" customHeight="1" x14ac:dyDescent="0.25">
      <c r="A26" s="50"/>
      <c r="B26" s="51"/>
      <c r="C26" s="52"/>
      <c r="D26" s="46"/>
      <c r="E26" s="46"/>
      <c r="F26" s="46"/>
      <c r="G26" s="46"/>
      <c r="H26" s="46"/>
      <c r="I26" s="46"/>
      <c r="J26" s="51"/>
      <c r="K26" s="52"/>
      <c r="L26" s="46"/>
      <c r="M26" s="46"/>
      <c r="N26" s="46"/>
      <c r="O26" s="53"/>
    </row>
    <row r="27" spans="1:15" ht="8.25" customHeight="1" x14ac:dyDescent="0.25">
      <c r="A27" s="1"/>
      <c r="B27" s="1"/>
      <c r="C27" s="1"/>
      <c r="D27" s="4"/>
      <c r="E27" s="1"/>
      <c r="F27" s="1"/>
      <c r="G27" s="1"/>
      <c r="H27" s="50"/>
      <c r="I27" s="12"/>
      <c r="J27" s="1"/>
      <c r="K27" s="1"/>
      <c r="L27" s="1"/>
      <c r="M27" s="1"/>
      <c r="N27" s="1"/>
      <c r="O27" s="1"/>
    </row>
    <row r="28" spans="1:15" ht="21.75" thickBot="1" x14ac:dyDescent="0.4">
      <c r="A28" s="1"/>
      <c r="B28" s="2" t="s">
        <v>29</v>
      </c>
      <c r="C28" s="3"/>
      <c r="D28" s="1"/>
      <c r="E28" s="4"/>
      <c r="F28" s="4"/>
      <c r="G28" s="1"/>
      <c r="H28" s="50"/>
      <c r="I28" s="1"/>
      <c r="J28" s="2" t="s">
        <v>30</v>
      </c>
      <c r="K28" s="3"/>
      <c r="L28" s="1"/>
      <c r="M28" s="4"/>
      <c r="N28" s="4"/>
      <c r="O28" s="1"/>
    </row>
    <row r="29" spans="1:15" ht="15.75" thickBot="1" x14ac:dyDescent="0.3">
      <c r="A29" s="1"/>
      <c r="B29" s="6" t="s">
        <v>2</v>
      </c>
      <c r="C29" s="7"/>
      <c r="D29" s="1"/>
      <c r="E29" s="4"/>
      <c r="F29" s="4"/>
      <c r="G29" s="1"/>
      <c r="H29" s="50"/>
      <c r="I29" s="1"/>
      <c r="J29" s="6" t="s">
        <v>2</v>
      </c>
      <c r="K29" s="7"/>
      <c r="L29" s="1"/>
      <c r="M29" s="4"/>
      <c r="N29" s="4"/>
      <c r="O29" s="10"/>
    </row>
    <row r="30" spans="1:15" ht="4.5" customHeight="1" x14ac:dyDescent="0.25">
      <c r="A30" s="1"/>
      <c r="B30" s="1"/>
      <c r="C30" s="1"/>
      <c r="D30" s="1"/>
      <c r="E30" s="4"/>
      <c r="F30" s="4"/>
      <c r="G30" s="4"/>
      <c r="H30" s="5"/>
      <c r="I30" s="1"/>
      <c r="J30" s="1"/>
      <c r="K30" s="1"/>
      <c r="L30" s="1"/>
      <c r="M30" s="4"/>
      <c r="N30" s="4"/>
      <c r="O30" s="1"/>
    </row>
    <row r="31" spans="1:15" x14ac:dyDescent="0.25">
      <c r="A31" s="1"/>
      <c r="B31" s="14" t="s">
        <v>3</v>
      </c>
      <c r="C31" s="1"/>
      <c r="D31" s="15"/>
      <c r="E31" s="4"/>
      <c r="F31" s="4"/>
      <c r="G31" s="4"/>
      <c r="H31" s="5"/>
      <c r="I31" s="1"/>
      <c r="J31" s="14" t="s">
        <v>3</v>
      </c>
      <c r="K31" s="1"/>
      <c r="L31" s="15"/>
      <c r="M31" s="4"/>
      <c r="N31" s="4"/>
      <c r="O31" s="1"/>
    </row>
    <row r="32" spans="1:15" x14ac:dyDescent="0.25">
      <c r="A32" s="1"/>
      <c r="B32" s="1"/>
      <c r="C32" s="1"/>
      <c r="D32" s="16"/>
      <c r="E32" s="4"/>
      <c r="F32" s="4"/>
      <c r="G32" s="4"/>
      <c r="H32" s="5"/>
      <c r="I32" s="1"/>
      <c r="J32" s="1"/>
      <c r="K32" s="1"/>
      <c r="L32" s="16"/>
      <c r="M32" s="4"/>
      <c r="N32" s="4"/>
      <c r="O32" s="1"/>
    </row>
    <row r="33" spans="1:15" x14ac:dyDescent="0.25">
      <c r="A33" s="1"/>
      <c r="B33" s="17" t="s">
        <v>4</v>
      </c>
      <c r="C33" s="17" t="s">
        <v>5</v>
      </c>
      <c r="D33" s="17" t="s">
        <v>6</v>
      </c>
      <c r="E33" s="18" t="s">
        <v>7</v>
      </c>
      <c r="F33" s="19"/>
      <c r="G33" s="4"/>
      <c r="H33" s="5"/>
      <c r="I33" s="1"/>
      <c r="J33" s="17" t="s">
        <v>4</v>
      </c>
      <c r="K33" s="17" t="s">
        <v>5</v>
      </c>
      <c r="L33" s="17" t="s">
        <v>6</v>
      </c>
      <c r="M33" s="18" t="s">
        <v>7</v>
      </c>
      <c r="N33" s="19"/>
      <c r="O33" s="1"/>
    </row>
    <row r="34" spans="1:15" x14ac:dyDescent="0.25">
      <c r="A34" s="1"/>
      <c r="B34" s="21">
        <v>3140</v>
      </c>
      <c r="C34" s="22" t="s">
        <v>8</v>
      </c>
      <c r="D34" s="54">
        <v>0.04</v>
      </c>
      <c r="E34" s="24">
        <f>SUM($C$29*D34)</f>
        <v>0</v>
      </c>
      <c r="F34" s="25"/>
      <c r="G34" s="4"/>
      <c r="H34" s="5"/>
      <c r="I34" s="1"/>
      <c r="J34" s="21">
        <v>3220</v>
      </c>
      <c r="K34" s="22" t="s">
        <v>31</v>
      </c>
      <c r="L34" s="54">
        <v>3.7499999999999999E-2</v>
      </c>
      <c r="M34" s="24">
        <f>SUM($K$29*L34)</f>
        <v>0</v>
      </c>
      <c r="N34" s="25"/>
      <c r="O34" s="1"/>
    </row>
    <row r="35" spans="1:15" x14ac:dyDescent="0.25">
      <c r="A35" s="1"/>
      <c r="B35" s="21">
        <v>3340</v>
      </c>
      <c r="C35" s="22" t="s">
        <v>10</v>
      </c>
      <c r="D35" s="54">
        <v>1.4500000000000001E-2</v>
      </c>
      <c r="E35" s="24">
        <f>SUM($C$29*D35)</f>
        <v>0</v>
      </c>
      <c r="F35" s="25"/>
      <c r="G35" s="4"/>
      <c r="H35" s="5"/>
      <c r="I35" s="1"/>
      <c r="J35" s="21">
        <v>3340</v>
      </c>
      <c r="K35" s="22" t="s">
        <v>10</v>
      </c>
      <c r="L35" s="54">
        <v>1.4500000000000001E-2</v>
      </c>
      <c r="M35" s="24">
        <f>SUM($K$29*L35)</f>
        <v>0</v>
      </c>
      <c r="N35" s="25"/>
      <c r="O35" s="1"/>
    </row>
    <row r="36" spans="1:15" x14ac:dyDescent="0.25">
      <c r="A36" s="1"/>
      <c r="B36" s="21">
        <v>3510</v>
      </c>
      <c r="C36" s="22" t="s">
        <v>12</v>
      </c>
      <c r="D36" s="54">
        <v>7.1999999999999998E-3</v>
      </c>
      <c r="E36" s="24">
        <f>SUM($C$29*D36)</f>
        <v>0</v>
      </c>
      <c r="F36" s="25"/>
      <c r="G36" s="4"/>
      <c r="H36" s="5"/>
      <c r="I36" s="1"/>
      <c r="J36" s="21">
        <v>3520</v>
      </c>
      <c r="K36" s="22" t="s">
        <v>12</v>
      </c>
      <c r="L36" s="54">
        <v>7.1999999999999998E-3</v>
      </c>
      <c r="M36" s="24">
        <f>SUM($K$29*L36)</f>
        <v>0</v>
      </c>
      <c r="N36" s="25"/>
      <c r="O36" s="1"/>
    </row>
    <row r="37" spans="1:15" ht="15.75" thickBot="1" x14ac:dyDescent="0.3">
      <c r="A37" s="1"/>
      <c r="B37" s="21">
        <v>3610</v>
      </c>
      <c r="C37" s="22" t="s">
        <v>13</v>
      </c>
      <c r="D37" s="54">
        <v>1.2E-2</v>
      </c>
      <c r="E37" s="24">
        <f>SUM($C$29*D37)</f>
        <v>0</v>
      </c>
      <c r="F37" s="25"/>
      <c r="G37" s="4"/>
      <c r="H37" s="5"/>
      <c r="I37" s="1"/>
      <c r="J37" s="21">
        <v>3620</v>
      </c>
      <c r="K37" s="22" t="s">
        <v>13</v>
      </c>
      <c r="L37" s="54">
        <v>1.2E-2</v>
      </c>
      <c r="M37" s="24">
        <f>SUM($K$29*L37)</f>
        <v>0</v>
      </c>
      <c r="N37" s="25"/>
      <c r="O37" s="1"/>
    </row>
    <row r="38" spans="1:15" ht="15.75" thickBot="1" x14ac:dyDescent="0.3">
      <c r="A38" s="1"/>
      <c r="B38" s="80" t="s">
        <v>32</v>
      </c>
      <c r="C38" s="81"/>
      <c r="D38" s="81"/>
      <c r="E38" s="35">
        <f>SUM(E34:E37)</f>
        <v>0</v>
      </c>
      <c r="F38" s="36"/>
      <c r="G38" s="4"/>
      <c r="H38" s="5"/>
      <c r="I38" s="1"/>
      <c r="J38" s="80" t="s">
        <v>32</v>
      </c>
      <c r="K38" s="81"/>
      <c r="L38" s="81"/>
      <c r="M38" s="35">
        <f>SUM(M34:M37)</f>
        <v>0</v>
      </c>
      <c r="N38" s="36"/>
      <c r="O38" s="1"/>
    </row>
    <row r="39" spans="1:15" x14ac:dyDescent="0.25">
      <c r="A39" s="1"/>
      <c r="B39" s="1"/>
      <c r="C39" s="1"/>
      <c r="D39" s="1"/>
      <c r="E39" s="4"/>
      <c r="F39" s="4"/>
      <c r="G39" s="4"/>
      <c r="H39" s="5"/>
      <c r="I39" s="1"/>
      <c r="J39" s="1"/>
      <c r="K39" s="1"/>
      <c r="L39" s="1"/>
      <c r="M39" s="1"/>
      <c r="N39" s="1"/>
      <c r="O39" s="1"/>
    </row>
    <row r="40" spans="1:15" x14ac:dyDescent="0.25">
      <c r="A40" s="55" t="s">
        <v>53</v>
      </c>
      <c r="B40" s="55"/>
      <c r="C40" s="55"/>
      <c r="D40" s="55"/>
      <c r="E40" s="56"/>
      <c r="F40" s="56"/>
      <c r="G40" s="56"/>
      <c r="H40" s="57"/>
      <c r="I40" s="55"/>
      <c r="J40" s="55"/>
      <c r="K40" s="55"/>
      <c r="L40" s="55"/>
      <c r="M40" s="55"/>
      <c r="N40" s="55"/>
      <c r="O40" s="55"/>
    </row>
  </sheetData>
  <mergeCells count="5">
    <mergeCell ref="B17:D17"/>
    <mergeCell ref="J18:L18"/>
    <mergeCell ref="B38:D38"/>
    <mergeCell ref="J38:L38"/>
    <mergeCell ref="A1:N1"/>
  </mergeCells>
  <pageMargins left="0.7" right="0.7" top="0.5" bottom="0.5" header="0.3" footer="0.3"/>
  <pageSetup scale="9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7</vt:i4>
      </vt:variant>
    </vt:vector>
  </HeadingPairs>
  <TitlesOfParts>
    <vt:vector size="18" baseType="lpstr">
      <vt:lpstr>2018-19</vt:lpstr>
      <vt:lpstr>2017-18</vt:lpstr>
      <vt:lpstr>2016-17</vt:lpstr>
      <vt:lpstr>2015-16</vt:lpstr>
      <vt:lpstr>2014-15</vt:lpstr>
      <vt:lpstr>2013-14</vt:lpstr>
      <vt:lpstr>2012-13</vt:lpstr>
      <vt:lpstr>2011-12</vt:lpstr>
      <vt:lpstr>2010-11</vt:lpstr>
      <vt:lpstr>Instructions</vt:lpstr>
      <vt:lpstr>Sheet3</vt:lpstr>
      <vt:lpstr>'2012-13'!Print_Area</vt:lpstr>
      <vt:lpstr>'2013-14'!Print_Area</vt:lpstr>
      <vt:lpstr>'2014-15'!Print_Area</vt:lpstr>
      <vt:lpstr>'2015-16'!Print_Area</vt:lpstr>
      <vt:lpstr>'2016-17'!Print_Area</vt:lpstr>
      <vt:lpstr>'2017-18'!Print_Area</vt:lpstr>
      <vt:lpstr>'2018-19'!Print_Area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 Rinne</dc:creator>
  <cp:lastModifiedBy>User</cp:lastModifiedBy>
  <cp:lastPrinted>2018-05-02T18:08:37Z</cp:lastPrinted>
  <dcterms:created xsi:type="dcterms:W3CDTF">2011-04-13T19:44:51Z</dcterms:created>
  <dcterms:modified xsi:type="dcterms:W3CDTF">2018-05-14T17:41:31Z</dcterms:modified>
</cp:coreProperties>
</file>